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8800" windowHeight="11510" tabRatio="621" activeTab="0"/>
  </bookViews>
  <sheets>
    <sheet name="Overzicht" sheetId="1" r:id="rId1"/>
    <sheet name="Jan" sheetId="28" r:id="rId2"/>
    <sheet name="Feb" sheetId="17" r:id="rId3"/>
    <sheet name="Mar" sheetId="18" r:id="rId4"/>
    <sheet name="Apr" sheetId="19" r:id="rId5"/>
    <sheet name="Mei" sheetId="20" r:id="rId6"/>
    <sheet name="Jun" sheetId="22" r:id="rId7"/>
    <sheet name="Jul" sheetId="21" r:id="rId8"/>
    <sheet name="Aug" sheetId="24" r:id="rId9"/>
    <sheet name="Sept" sheetId="25" r:id="rId10"/>
    <sheet name="Okt" sheetId="26" r:id="rId11"/>
    <sheet name="Nov" sheetId="27" r:id="rId12"/>
    <sheet name="Dec" sheetId="23" r:id="rId13"/>
    <sheet name="Sheet2" sheetId="2" state="hidden" r:id="rId14"/>
  </sheets>
  <definedNames>
    <definedName name="_xlnm.Print_Area" localSheetId="4">'Apr'!$A$1:$AL$52</definedName>
    <definedName name="_xlnm.Print_Area" localSheetId="8">'Aug'!$B$1:$AL$49</definedName>
    <definedName name="_xlnm.Print_Area" localSheetId="12">'Dec'!$A$1:$AM$52</definedName>
    <definedName name="_xlnm.Print_Area" localSheetId="2">'Feb'!$A$1:$AK$52</definedName>
    <definedName name="_xlnm.Print_Area" localSheetId="1">'Jan'!$A$1:$AM$52</definedName>
    <definedName name="_xlnm.Print_Area" localSheetId="7">'Jul'!$A$1:$AM$52</definedName>
    <definedName name="_xlnm.Print_Area" localSheetId="6">'Jun'!$A$1:$AL$52</definedName>
    <definedName name="_xlnm.Print_Area" localSheetId="3">'Mar'!$A$1:$AM$52</definedName>
    <definedName name="_xlnm.Print_Area" localSheetId="5">'Mei'!$A$1:$AM$52</definedName>
    <definedName name="_xlnm.Print_Area" localSheetId="11">'Nov'!$A$1:$AL$52</definedName>
    <definedName name="_xlnm.Print_Area" localSheetId="10">'Okt'!$A$1:$AM$52</definedName>
    <definedName name="_xlnm.Print_Area" localSheetId="0">'Overzicht'!$B$1:$S$47</definedName>
    <definedName name="_xlnm.Print_Area" localSheetId="9">'Sept'!$A$1:$AL$52</definedName>
    <definedName name="Jaar">'Sheet2'!$J$5:$L$13</definedName>
    <definedName name="PRF" comment="Projektfunktion">'Overzicht'!$C$13:$S$17</definedName>
    <definedName name="TA" comment="Taalindicator: 2=NL, 3=DE">'Sheet2'!$A$1:$E$60</definedName>
    <definedName name="TI" comment="Taal: 2 NL, 3 DE">'Sheet2'!$L$1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<sst xmlns="http://schemas.openxmlformats.org/spreadsheetml/2006/main" count="160" uniqueCount="118">
  <si>
    <t>Jaar</t>
  </si>
  <si>
    <t>Index</t>
  </si>
  <si>
    <t>NL</t>
  </si>
  <si>
    <t>DE</t>
  </si>
  <si>
    <t>Jahr</t>
  </si>
  <si>
    <t>Voor- en achternaam projectmedewerker</t>
  </si>
  <si>
    <t>Totaal</t>
  </si>
  <si>
    <t>Summe</t>
  </si>
  <si>
    <t>Totaal aantal uren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</si>
  <si>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</si>
  <si>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</si>
  <si>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</si>
  <si>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</si>
  <si>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</si>
  <si>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</si>
  <si>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</si>
  <si>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</si>
  <si>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</si>
  <si>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</si>
  <si>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</si>
  <si>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Dez</t>
  </si>
  <si>
    <t>Mai</t>
  </si>
  <si>
    <t>Dec</t>
  </si>
  <si>
    <t>Jaaroverzicht gewerkte uren</t>
  </si>
  <si>
    <t>Jahresübersicht geleistete Stunden</t>
  </si>
  <si>
    <t>Maandoverzicht gewerkte uren</t>
  </si>
  <si>
    <t>Monatsübersicht geleistete Stunden</t>
  </si>
  <si>
    <t>Plaats, datum</t>
  </si>
  <si>
    <t>Ort, Datum</t>
  </si>
  <si>
    <t>Handtekening medewerker</t>
  </si>
  <si>
    <t>Wij verklaren de gegevens juist en volledig te hebben ingevuld. De verrichte projectarbeidsuren waren in het kader van een efficiënte en doelmatige projectuitvoering vereist.</t>
  </si>
  <si>
    <t>Wir bestätigen, dass die Daten korrekt und vollständig ausgefüllt wurden. Die geleisteten Projektarbeitsstunden waren im Rahmen einer effizienten und effektiven Projektdurchführung erforderlich.</t>
  </si>
  <si>
    <t>Taal/ Sprache:</t>
  </si>
  <si>
    <t>Deutsch</t>
  </si>
  <si>
    <t>Nederlands</t>
  </si>
  <si>
    <t>FG:</t>
  </si>
  <si>
    <t>Werkzaamheden:</t>
  </si>
  <si>
    <t>Totaal Interreg VI-A projecten:</t>
  </si>
  <si>
    <t>Summe Interreg VI-A Projekte:</t>
  </si>
  <si>
    <t>Overige gesubsidieerde projecten</t>
  </si>
  <si>
    <t>Sonstige, geförderte Projekte</t>
  </si>
  <si>
    <t>Overige werkzaamheden</t>
  </si>
  <si>
    <t>Verlof, ziekte etc.</t>
  </si>
  <si>
    <t>Urlaub, Krankheit etc.</t>
  </si>
  <si>
    <t>Voor- en achternaam projectmedewerker invoeren</t>
  </si>
  <si>
    <t>Projectpartner waarvoor de werkzaamheden uitgevoerd zijn invoeren</t>
  </si>
  <si>
    <t>Naam en nummer Interreg VI-A project invoeren</t>
  </si>
  <si>
    <t>Dag</t>
  </si>
  <si>
    <t>Tag</t>
  </si>
  <si>
    <t>Januari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</si>
  <si>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</si>
  <si>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</si>
  <si>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</si>
  <si>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</si>
  <si>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</si>
  <si>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</si>
  <si>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</si>
  <si>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</si>
  <si>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</si>
  <si>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Januar</t>
  </si>
  <si>
    <t>Februar</t>
  </si>
  <si>
    <t>März</t>
  </si>
  <si>
    <t>August</t>
  </si>
  <si>
    <t>Dezember</t>
  </si>
  <si>
    <t>1e dag</t>
  </si>
  <si>
    <t>Schrikkel?</t>
  </si>
  <si>
    <t>Projectpartner waarvoor gewerkt is</t>
  </si>
  <si>
    <t>FTE-%</t>
  </si>
  <si>
    <t>Dit overzicht altijd meesturen!</t>
  </si>
  <si>
    <t>Diese Übersicht immer beifügen!</t>
  </si>
  <si>
    <t>Mär</t>
  </si>
  <si>
    <t>de-nl.eu</t>
  </si>
  <si>
    <t>FG</t>
  </si>
  <si>
    <t>LG</t>
  </si>
  <si>
    <t>Meer info op onze website:</t>
  </si>
  <si>
    <t xml:space="preserve">Mehr Infos auf unsere Website: </t>
  </si>
  <si>
    <t>Februari</t>
  </si>
  <si>
    <t>Name und Nummer Interreg VI-A Projekt eintragen</t>
  </si>
  <si>
    <t>Tätigkeiten:</t>
  </si>
  <si>
    <t>Unterschrift Mitarbeiter(in)</t>
  </si>
  <si>
    <t>Handtekening leidinggevende</t>
  </si>
  <si>
    <t>(in %)</t>
  </si>
  <si>
    <t>Maand</t>
  </si>
  <si>
    <t>Monat</t>
  </si>
  <si>
    <t>Vor- und Nachname Projektmitarbeiter(in)</t>
  </si>
  <si>
    <t>Projektpartner, für den gearbeitet wurde</t>
  </si>
  <si>
    <t>Sonstige Tätigkeiten</t>
  </si>
  <si>
    <t>Stunden insgesamt</t>
  </si>
  <si>
    <t>Unterschrift Vorgesetzte(r)</t>
  </si>
  <si>
    <t>Overige Interreg-projecten</t>
  </si>
  <si>
    <t>Sonstige Interreg-Projekte</t>
  </si>
  <si>
    <t>Projektpartner, für den gearbeitet wurde eintragen</t>
  </si>
  <si>
    <t>Vor- und Nachname Projektmitarbeiter(in) eintragen</t>
  </si>
  <si>
    <t>Goedgekeurde projectfunctie en functiegroep (InterDB) invoeren</t>
  </si>
  <si>
    <t>genehmigte Projektfunktion und Leistungsgruppe (InterDB) eintragen</t>
  </si>
  <si>
    <t>= Invoerveld</t>
  </si>
  <si>
    <t>= Eingabefeld</t>
  </si>
  <si>
    <t>Goedgekeurde functiegroep (FG) &amp; projectfunctie - InterDB</t>
  </si>
  <si>
    <t>Genehmigte Leistungsgruppe (LG) &amp; Projektfunktion  - InterDB</t>
  </si>
  <si>
    <t>Projectnaam invoeren</t>
  </si>
  <si>
    <t>Projectfunctie invoeren</t>
  </si>
  <si>
    <t>Functiegroep invoeren</t>
  </si>
  <si>
    <t>Projektfuktion eintragen</t>
  </si>
  <si>
    <t>Projektname eintragen</t>
  </si>
  <si>
    <t>Funktionsgruppe eintragen</t>
  </si>
  <si>
    <t>Goedgekeurde projectfunctie - InterDB</t>
  </si>
  <si>
    <t>Foutmeldingen:</t>
  </si>
  <si>
    <t>Fehlermeldungen:</t>
  </si>
  <si>
    <t>Projectnummer en -naam (Interreg DE-NL)</t>
  </si>
  <si>
    <t>Projektnummer und -Name (Interreg DE-NL)</t>
  </si>
  <si>
    <t>FTE (in %):</t>
  </si>
  <si>
    <t>Elke verandering aan dit bestand maakt de urenstaten ongeldig en kan leiden tot afkeuring daarvan.</t>
  </si>
  <si>
    <t>Jede Änderung an dieser Datei macht die Stundenzettel ungültig und kann zu ihrer Ablehnung führen.</t>
  </si>
  <si>
    <t>Genehmigte Projektfunktion - InterDB</t>
  </si>
  <si>
    <t>Voor een project binnen het Interreg VI-A programma Deutschland-Nederland</t>
  </si>
  <si>
    <t>Für ein Projekt im Rahmen des Interreg VI-A Programms Deutschland-Nederland</t>
  </si>
  <si>
    <t>Projectnummer en projectnaam Interreg VI-A Deutschland-Nederland projecten:</t>
  </si>
  <si>
    <t>Projektnummer und Projektname Interreg VI-A Deutschland-Nederland Projekte: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</si>
</sst>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&quot;&quot;\ * #,##0.00_ ;_ &quot;&quot;\ * \-#,##0.00_ ;_ &quot;&quot;\ * &quot;-&quot;??_ ;_ @_ "/>
    <numFmt numFmtId="166" formatCode="0.0%"/>
    <numFmt numFmtId="167" formatCode="#,##0.00_ ;\-#,##0.00\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20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 horizontal="center" vertical="center" wrapText="1"/>
      <protection/>
    </xf>
    <xf numFmtId="165" fontId="3" fillId="0" borderId="0" applyFont="0" applyFill="0" applyBorder="0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/>
    <xf numFmtId="0" fontId="6" fillId="2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9" fillId="3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9" fillId="2" borderId="2" xfId="0" applyFont="1" applyFill="1" applyBorder="1" applyProtection="1">
      <protection hidden="1"/>
    </xf>
    <xf numFmtId="0" fontId="9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Protection="1"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17" fillId="0" borderId="0" xfId="0" applyFont="1" applyProtection="1">
      <protection hidden="1"/>
    </xf>
    <xf numFmtId="0" fontId="17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0" fontId="9" fillId="2" borderId="5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wrapText="1"/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Protection="1"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4" fontId="9" fillId="2" borderId="4" xfId="0" applyNumberFormat="1" applyFont="1" applyFill="1" applyBorder="1" applyProtection="1">
      <protection hidden="1"/>
    </xf>
    <xf numFmtId="4" fontId="9" fillId="2" borderId="0" xfId="0" applyNumberFormat="1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14" fontId="9" fillId="2" borderId="0" xfId="0" applyNumberFormat="1" applyFont="1" applyFill="1" applyProtection="1">
      <protection hidden="1"/>
    </xf>
    <xf numFmtId="0" fontId="16" fillId="2" borderId="0" xfId="0" applyFont="1" applyFill="1" applyProtection="1">
      <protection hidden="1"/>
    </xf>
    <xf numFmtId="2" fontId="9" fillId="2" borderId="4" xfId="0" applyNumberFormat="1" applyFont="1" applyFill="1" applyBorder="1" applyProtection="1">
      <protection hidden="1"/>
    </xf>
    <xf numFmtId="2" fontId="9" fillId="2" borderId="0" xfId="0" applyNumberFormat="1" applyFont="1" applyFill="1" applyProtection="1"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 locked="0"/>
    </xf>
    <xf numFmtId="0" fontId="8" fillId="2" borderId="7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Protection="1">
      <protection hidden="1"/>
    </xf>
    <xf numFmtId="2" fontId="9" fillId="2" borderId="8" xfId="0" applyNumberFormat="1" applyFont="1" applyFill="1" applyBorder="1" applyProtection="1">
      <protection hidden="1"/>
    </xf>
    <xf numFmtId="4" fontId="9" fillId="2" borderId="8" xfId="0" applyNumberFormat="1" applyFont="1" applyFill="1" applyBorder="1" applyProtection="1"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Protection="1"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Alignment="1" applyProtection="1">
      <alignment vertical="top" wrapText="1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left" vertical="top" wrapTex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wrapText="1"/>
      <protection hidden="1" locked="0"/>
    </xf>
    <xf numFmtId="0" fontId="24" fillId="2" borderId="0" xfId="0" applyFont="1" applyFill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4" fontId="10" fillId="0" borderId="1" xfId="2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vertical="center"/>
      <protection hidden="1"/>
    </xf>
    <xf numFmtId="166" fontId="12" fillId="2" borderId="10" xfId="24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vertical="center" wrapText="1"/>
      <protection hidden="1"/>
    </xf>
    <xf numFmtId="4" fontId="9" fillId="0" borderId="4" xfId="20" applyNumberFormat="1" applyFont="1" applyFill="1" applyBorder="1" applyAlignment="1" applyProtection="1">
      <alignment vertical="center"/>
      <protection hidden="1" locked="0"/>
    </xf>
    <xf numFmtId="4" fontId="9" fillId="0" borderId="0" xfId="20" applyNumberFormat="1" applyFont="1" applyFill="1" applyBorder="1" applyAlignment="1" applyProtection="1">
      <alignment vertical="center"/>
      <protection hidden="1" locked="0"/>
    </xf>
    <xf numFmtId="4" fontId="9" fillId="0" borderId="0" xfId="0" applyNumberFormat="1" applyFont="1" applyAlignment="1" applyProtection="1">
      <alignment vertical="center"/>
      <protection hidden="1" locked="0"/>
    </xf>
    <xf numFmtId="4" fontId="17" fillId="2" borderId="8" xfId="0" applyNumberFormat="1" applyFont="1" applyFill="1" applyBorder="1" applyAlignment="1" applyProtection="1">
      <alignment vertical="center"/>
      <protection hidden="1"/>
    </xf>
    <xf numFmtId="4" fontId="8" fillId="2" borderId="4" xfId="0" applyNumberFormat="1" applyFont="1" applyFill="1" applyBorder="1" applyAlignment="1" applyProtection="1">
      <alignment vertical="center"/>
      <protection hidden="1"/>
    </xf>
    <xf numFmtId="4" fontId="8" fillId="2" borderId="0" xfId="0" applyNumberFormat="1" applyFont="1" applyFill="1" applyAlignment="1" applyProtection="1">
      <alignment vertical="center"/>
      <protection hidden="1"/>
    </xf>
    <xf numFmtId="4" fontId="8" fillId="2" borderId="8" xfId="0" applyNumberFormat="1" applyFont="1" applyFill="1" applyBorder="1" applyAlignment="1" applyProtection="1">
      <alignment vertical="center"/>
      <protection hidden="1"/>
    </xf>
    <xf numFmtId="4" fontId="9" fillId="2" borderId="4" xfId="0" applyNumberFormat="1" applyFont="1" applyFill="1" applyBorder="1" applyAlignment="1" applyProtection="1">
      <alignment vertical="center"/>
      <protection hidden="1"/>
    </xf>
    <xf numFmtId="4" fontId="9" fillId="2" borderId="0" xfId="0" applyNumberFormat="1" applyFont="1" applyFill="1" applyAlignment="1" applyProtection="1">
      <alignment vertical="center"/>
      <protection hidden="1"/>
    </xf>
    <xf numFmtId="4" fontId="17" fillId="0" borderId="4" xfId="20" applyNumberFormat="1" applyFont="1" applyFill="1" applyBorder="1" applyAlignment="1" applyProtection="1">
      <alignment vertical="center"/>
      <protection hidden="1" locked="0"/>
    </xf>
    <xf numFmtId="4" fontId="17" fillId="0" borderId="0" xfId="20" applyNumberFormat="1" applyFont="1" applyFill="1" applyAlignment="1" applyProtection="1">
      <alignment vertical="center"/>
      <protection hidden="1" locked="0"/>
    </xf>
    <xf numFmtId="4" fontId="17" fillId="0" borderId="0" xfId="0" applyNumberFormat="1" applyFont="1" applyAlignment="1" applyProtection="1">
      <alignment vertical="center"/>
      <protection hidden="1" locked="0"/>
    </xf>
    <xf numFmtId="4" fontId="17" fillId="0" borderId="4" xfId="0" applyNumberFormat="1" applyFont="1" applyBorder="1" applyAlignment="1" applyProtection="1">
      <alignment vertical="center"/>
      <protection hidden="1" locked="0"/>
    </xf>
    <xf numFmtId="0" fontId="7" fillId="2" borderId="6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vertical="center"/>
      <protection hidden="1"/>
    </xf>
    <xf numFmtId="4" fontId="8" fillId="2" borderId="5" xfId="0" applyNumberFormat="1" applyFont="1" applyFill="1" applyBorder="1" applyAlignment="1" applyProtection="1">
      <alignment vertical="center"/>
      <protection hidden="1"/>
    </xf>
    <xf numFmtId="4" fontId="8" fillId="2" borderId="6" xfId="0" applyNumberFormat="1" applyFont="1" applyFill="1" applyBorder="1" applyAlignment="1" applyProtection="1">
      <alignment vertical="center"/>
      <protection hidden="1"/>
    </xf>
    <xf numFmtId="4" fontId="8" fillId="2" borderId="12" xfId="0" applyNumberFormat="1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49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4" fontId="10" fillId="2" borderId="0" xfId="20" applyNumberFormat="1" applyFont="1" applyFill="1" applyBorder="1" applyAlignment="1" applyProtection="1">
      <alignment vertical="center"/>
      <protection hidden="1"/>
    </xf>
    <xf numFmtId="4" fontId="10" fillId="2" borderId="10" xfId="20" applyNumberFormat="1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vertical="center"/>
      <protection hidden="1"/>
    </xf>
    <xf numFmtId="4" fontId="7" fillId="0" borderId="13" xfId="0" applyNumberFormat="1" applyFont="1" applyBorder="1" applyAlignment="1" applyProtection="1">
      <alignment vertical="center"/>
      <protection hidden="1"/>
    </xf>
    <xf numFmtId="4" fontId="7" fillId="0" borderId="1" xfId="0" applyNumberFormat="1" applyFont="1" applyBorder="1" applyAlignment="1" applyProtection="1">
      <alignment vertical="center"/>
      <protection hidden="1"/>
    </xf>
    <xf numFmtId="4" fontId="10" fillId="2" borderId="0" xfId="0" applyNumberFormat="1" applyFont="1" applyFill="1" applyAlignment="1" applyProtection="1">
      <alignment vertical="center"/>
      <protection hidden="1"/>
    </xf>
    <xf numFmtId="4" fontId="10" fillId="2" borderId="10" xfId="0" applyNumberFormat="1" applyFont="1" applyFill="1" applyBorder="1" applyAlignment="1" applyProtection="1">
      <alignment vertical="center"/>
      <protection hidden="1"/>
    </xf>
    <xf numFmtId="4" fontId="10" fillId="0" borderId="13" xfId="0" applyNumberFormat="1" applyFont="1" applyBorder="1" applyAlignment="1" applyProtection="1">
      <alignment vertical="center"/>
      <protection hidden="1"/>
    </xf>
    <xf numFmtId="0" fontId="10" fillId="2" borderId="11" xfId="0" applyFont="1" applyFill="1" applyBorder="1" applyAlignment="1" applyProtection="1">
      <alignment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2" fontId="9" fillId="0" borderId="4" xfId="20" applyNumberFormat="1" applyFont="1" applyFill="1" applyBorder="1" applyAlignment="1" applyProtection="1">
      <alignment vertical="center"/>
      <protection hidden="1" locked="0"/>
    </xf>
    <xf numFmtId="2" fontId="9" fillId="0" borderId="0" xfId="20" applyNumberFormat="1" applyFont="1" applyFill="1" applyBorder="1" applyAlignment="1" applyProtection="1">
      <alignment vertical="center"/>
      <protection hidden="1" locked="0"/>
    </xf>
    <xf numFmtId="2" fontId="9" fillId="0" borderId="0" xfId="0" applyNumberFormat="1" applyFont="1" applyAlignment="1" applyProtection="1">
      <alignment vertical="center"/>
      <protection hidden="1" locked="0"/>
    </xf>
    <xf numFmtId="2" fontId="17" fillId="2" borderId="8" xfId="0" applyNumberFormat="1" applyFont="1" applyFill="1" applyBorder="1" applyAlignment="1" applyProtection="1">
      <alignment vertical="center"/>
      <protection hidden="1"/>
    </xf>
    <xf numFmtId="0" fontId="17" fillId="2" borderId="4" xfId="0" applyFont="1" applyFill="1" applyBorder="1" applyAlignment="1" applyProtection="1">
      <alignment vertical="center"/>
      <protection hidden="1"/>
    </xf>
    <xf numFmtId="2" fontId="8" fillId="2" borderId="4" xfId="0" applyNumberFormat="1" applyFont="1" applyFill="1" applyBorder="1" applyAlignment="1" applyProtection="1">
      <alignment vertical="center"/>
      <protection hidden="1"/>
    </xf>
    <xf numFmtId="2" fontId="8" fillId="2" borderId="0" xfId="0" applyNumberFormat="1" applyFont="1" applyFill="1" applyAlignment="1" applyProtection="1">
      <alignment vertical="center"/>
      <protection hidden="1"/>
    </xf>
    <xf numFmtId="2" fontId="8" fillId="2" borderId="8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2" fontId="9" fillId="2" borderId="4" xfId="0" applyNumberFormat="1" applyFont="1" applyFill="1" applyBorder="1" applyAlignment="1" applyProtection="1">
      <alignment vertical="center"/>
      <protection hidden="1"/>
    </xf>
    <xf numFmtId="2" fontId="9" fillId="2" borderId="0" xfId="0" applyNumberFormat="1" applyFont="1" applyFill="1" applyAlignment="1" applyProtection="1">
      <alignment vertical="center"/>
      <protection hidden="1"/>
    </xf>
    <xf numFmtId="2" fontId="17" fillId="0" borderId="4" xfId="20" applyNumberFormat="1" applyFont="1" applyFill="1" applyBorder="1" applyAlignment="1" applyProtection="1">
      <alignment vertical="center"/>
      <protection hidden="1" locked="0"/>
    </xf>
    <xf numFmtId="2" fontId="17" fillId="0" borderId="0" xfId="20" applyNumberFormat="1" applyFont="1" applyFill="1" applyAlignment="1" applyProtection="1">
      <alignment vertical="center"/>
      <protection hidden="1" locked="0"/>
    </xf>
    <xf numFmtId="2" fontId="17" fillId="0" borderId="4" xfId="0" applyNumberFormat="1" applyFont="1" applyBorder="1" applyAlignment="1" applyProtection="1">
      <alignment vertical="center"/>
      <protection hidden="1" locked="0"/>
    </xf>
    <xf numFmtId="2" fontId="17" fillId="0" borderId="0" xfId="0" applyNumberFormat="1" applyFont="1" applyAlignment="1" applyProtection="1">
      <alignment vertical="center"/>
      <protection hidden="1" locked="0"/>
    </xf>
    <xf numFmtId="0" fontId="9" fillId="2" borderId="5" xfId="0" applyFont="1" applyFill="1" applyBorder="1" applyAlignment="1" applyProtection="1">
      <alignment vertical="center"/>
      <protection hidden="1"/>
    </xf>
    <xf numFmtId="2" fontId="8" fillId="2" borderId="5" xfId="0" applyNumberFormat="1" applyFont="1" applyFill="1" applyBorder="1" applyAlignment="1" applyProtection="1">
      <alignment vertical="center"/>
      <protection hidden="1"/>
    </xf>
    <xf numFmtId="2" fontId="8" fillId="2" borderId="6" xfId="0" applyNumberFormat="1" applyFont="1" applyFill="1" applyBorder="1" applyAlignment="1" applyProtection="1">
      <alignment vertical="center"/>
      <protection hidden="1"/>
    </xf>
    <xf numFmtId="2" fontId="8" fillId="2" borderId="12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7" fontId="17" fillId="0" borderId="4" xfId="20" applyNumberFormat="1" applyFont="1" applyFill="1" applyBorder="1" applyAlignment="1" applyProtection="1">
      <alignment vertical="center"/>
      <protection hidden="1" locked="0"/>
    </xf>
    <xf numFmtId="167" fontId="17" fillId="0" borderId="0" xfId="20" applyNumberFormat="1" applyFont="1" applyFill="1" applyBorder="1" applyAlignment="1" applyProtection="1">
      <alignment vertical="center"/>
      <protection hidden="1" locked="0"/>
    </xf>
    <xf numFmtId="167" fontId="17" fillId="0" borderId="0" xfId="20" applyNumberFormat="1" applyFont="1" applyFill="1" applyAlignment="1" applyProtection="1">
      <alignment vertical="center"/>
      <protection hidden="1" locked="0"/>
    </xf>
    <xf numFmtId="0" fontId="9" fillId="4" borderId="0" xfId="0" applyFont="1" applyFill="1" applyAlignment="1" applyProtection="1">
      <alignment vertical="center" wrapText="1"/>
      <protection hidden="1"/>
    </xf>
    <xf numFmtId="4" fontId="17" fillId="0" borderId="8" xfId="0" applyNumberFormat="1" applyFont="1" applyBorder="1" applyAlignment="1" applyProtection="1">
      <alignment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4" fontId="9" fillId="0" borderId="4" xfId="20" applyNumberFormat="1" applyFont="1" applyFill="1" applyBorder="1" applyAlignment="1" applyProtection="1">
      <alignment/>
      <protection hidden="1" locked="0"/>
    </xf>
    <xf numFmtId="4" fontId="9" fillId="0" borderId="0" xfId="20" applyNumberFormat="1" applyFont="1" applyFill="1" applyBorder="1" applyAlignment="1" applyProtection="1">
      <alignment/>
      <protection hidden="1" locked="0"/>
    </xf>
    <xf numFmtId="4" fontId="9" fillId="0" borderId="0" xfId="0" applyNumberFormat="1" applyFont="1" applyProtection="1">
      <protection hidden="1" locked="0"/>
    </xf>
    <xf numFmtId="4" fontId="17" fillId="2" borderId="8" xfId="0" applyNumberFormat="1" applyFont="1" applyFill="1" applyBorder="1" applyProtection="1">
      <protection hidden="1"/>
    </xf>
    <xf numFmtId="4" fontId="8" fillId="2" borderId="4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4" fontId="8" fillId="2" borderId="8" xfId="0" applyNumberFormat="1" applyFont="1" applyFill="1" applyBorder="1" applyProtection="1">
      <protection hidden="1"/>
    </xf>
    <xf numFmtId="4" fontId="17" fillId="0" borderId="0" xfId="0" applyNumberFormat="1" applyFont="1" applyProtection="1">
      <protection hidden="1" locked="0"/>
    </xf>
    <xf numFmtId="4" fontId="9" fillId="0" borderId="0" xfId="0" applyNumberFormat="1" applyFont="1" applyProtection="1">
      <protection hidden="1"/>
    </xf>
    <xf numFmtId="4" fontId="9" fillId="0" borderId="4" xfId="0" applyNumberFormat="1" applyFont="1" applyBorder="1" applyProtection="1">
      <protection hidden="1"/>
    </xf>
    <xf numFmtId="4" fontId="17" fillId="0" borderId="4" xfId="0" applyNumberFormat="1" applyFont="1" applyBorder="1" applyProtection="1">
      <protection hidden="1" locked="0"/>
    </xf>
    <xf numFmtId="0" fontId="7" fillId="2" borderId="6" xfId="0" applyFont="1" applyFill="1" applyBorder="1" applyProtection="1">
      <protection hidden="1"/>
    </xf>
    <xf numFmtId="0" fontId="10" fillId="2" borderId="6" xfId="0" applyFont="1" applyFill="1" applyBorder="1" applyProtection="1">
      <protection hidden="1"/>
    </xf>
    <xf numFmtId="4" fontId="8" fillId="2" borderId="5" xfId="0" applyNumberFormat="1" applyFont="1" applyFill="1" applyBorder="1" applyProtection="1">
      <protection hidden="1"/>
    </xf>
    <xf numFmtId="4" fontId="8" fillId="2" borderId="6" xfId="0" applyNumberFormat="1" applyFont="1" applyFill="1" applyBorder="1" applyProtection="1">
      <protection hidden="1"/>
    </xf>
    <xf numFmtId="4" fontId="8" fillId="2" borderId="12" xfId="0" applyNumberFormat="1" applyFont="1" applyFill="1" applyBorder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2" fontId="9" fillId="0" borderId="4" xfId="0" applyNumberFormat="1" applyFont="1" applyBorder="1" applyAlignment="1" applyProtection="1">
      <alignment vertical="center"/>
      <protection hidden="1"/>
    </xf>
    <xf numFmtId="167" fontId="9" fillId="0" borderId="4" xfId="20" applyNumberFormat="1" applyFont="1" applyFill="1" applyBorder="1" applyAlignment="1" applyProtection="1">
      <alignment vertical="center"/>
      <protection hidden="1"/>
    </xf>
    <xf numFmtId="167" fontId="9" fillId="0" borderId="0" xfId="20" applyNumberFormat="1" applyFont="1" applyFill="1" applyAlignment="1" applyProtection="1">
      <alignment vertical="center"/>
      <protection hidden="1"/>
    </xf>
    <xf numFmtId="4" fontId="17" fillId="0" borderId="4" xfId="20" applyNumberFormat="1" applyFont="1" applyFill="1" applyBorder="1" applyAlignment="1" applyProtection="1">
      <alignment/>
      <protection hidden="1" locked="0"/>
    </xf>
    <xf numFmtId="4" fontId="17" fillId="0" borderId="0" xfId="20" applyNumberFormat="1" applyFont="1" applyFill="1" applyAlignment="1" applyProtection="1">
      <alignment/>
      <protection hidden="1" locked="0"/>
    </xf>
    <xf numFmtId="166" fontId="26" fillId="5" borderId="4" xfId="24" applyNumberFormat="1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Alignment="1" applyProtection="1">
      <alignment horizontal="left" vertical="top"/>
      <protection hidden="1"/>
    </xf>
    <xf numFmtId="10" fontId="7" fillId="2" borderId="0" xfId="24" applyNumberFormat="1" applyFont="1" applyFill="1" applyAlignment="1" applyProtection="1">
      <alignment horizontal="center"/>
      <protection hidden="1"/>
    </xf>
    <xf numFmtId="0" fontId="25" fillId="2" borderId="4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166" fontId="26" fillId="2" borderId="4" xfId="24" applyNumberFormat="1" applyFont="1" applyFill="1" applyBorder="1" applyAlignment="1" applyProtection="1">
      <alignment horizontal="center" vertical="center"/>
      <protection hidden="1"/>
    </xf>
    <xf numFmtId="166" fontId="26" fillId="2" borderId="0" xfId="24" applyNumberFormat="1" applyFont="1" applyFill="1" applyBorder="1" applyAlignment="1" applyProtection="1">
      <alignment horizontal="center" vertical="center"/>
      <protection hidden="1"/>
    </xf>
    <xf numFmtId="166" fontId="26" fillId="3" borderId="0" xfId="24" applyNumberFormat="1" applyFont="1" applyFill="1" applyBorder="1" applyAlignment="1" applyProtection="1">
      <alignment horizontal="center" vertical="center"/>
      <protection hidden="1" locked="0"/>
    </xf>
    <xf numFmtId="0" fontId="28" fillId="2" borderId="0" xfId="0" applyFont="1" applyFill="1" applyProtection="1">
      <protection hidden="1"/>
    </xf>
    <xf numFmtId="14" fontId="28" fillId="2" borderId="0" xfId="0" applyNumberFormat="1" applyFont="1" applyFill="1" applyProtection="1">
      <protection hidden="1"/>
    </xf>
    <xf numFmtId="0" fontId="28" fillId="2" borderId="0" xfId="0" applyFont="1" applyFill="1" applyAlignment="1" applyProtection="1">
      <alignment vertical="center"/>
      <protection hidden="1"/>
    </xf>
    <xf numFmtId="0" fontId="28" fillId="2" borderId="0" xfId="0" applyFont="1" applyFill="1" applyProtection="1" quotePrefix="1">
      <protection hidden="1"/>
    </xf>
    <xf numFmtId="0" fontId="29" fillId="2" borderId="0" xfId="23" applyFont="1" applyFill="1" applyProtection="1">
      <protection hidden="1"/>
    </xf>
    <xf numFmtId="0" fontId="28" fillId="2" borderId="0" xfId="23" applyFont="1" applyFill="1" applyAlignment="1" applyProtection="1">
      <alignment vertical="center"/>
      <protection hidden="1"/>
    </xf>
    <xf numFmtId="0" fontId="28" fillId="2" borderId="0" xfId="23" applyFont="1" applyFill="1" applyProtection="1"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7" fillId="3" borderId="0" xfId="0" applyFont="1" applyFill="1" applyAlignment="1" applyProtection="1">
      <alignment horizontal="left" vertical="top"/>
      <protection hidden="1" locked="0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0" fontId="12" fillId="6" borderId="14" xfId="0" applyFont="1" applyFill="1" applyBorder="1" applyAlignment="1" applyProtection="1">
      <alignment horizontal="center" vertical="center"/>
      <protection hidden="1" locked="0"/>
    </xf>
    <xf numFmtId="0" fontId="12" fillId="6" borderId="13" xfId="0" applyFont="1" applyFill="1" applyBorder="1" applyAlignment="1" applyProtection="1">
      <alignment horizontal="center" vertical="center"/>
      <protection hidden="1" locked="0"/>
    </xf>
    <xf numFmtId="0" fontId="7" fillId="3" borderId="0" xfId="0" applyFont="1" applyFill="1" applyProtection="1">
      <protection hidden="1" locked="0"/>
    </xf>
    <xf numFmtId="0" fontId="12" fillId="3" borderId="0" xfId="0" applyFont="1" applyFill="1" applyAlignment="1" applyProtection="1">
      <alignment horizontal="center"/>
      <protection hidden="1" locked="0"/>
    </xf>
    <xf numFmtId="0" fontId="9" fillId="2" borderId="0" xfId="0" applyFont="1" applyFill="1" applyProtection="1"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right"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12" fillId="4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6" fillId="2" borderId="0" xfId="0" applyFont="1" applyFill="1" applyProtection="1"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/>
      <protection hidden="1"/>
    </xf>
    <xf numFmtId="166" fontId="20" fillId="4" borderId="0" xfId="24" applyNumberFormat="1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21" fillId="2" borderId="3" xfId="0" applyFont="1" applyFill="1" applyBorder="1" applyAlignment="1" applyProtection="1">
      <alignment horizontal="center" vertical="center" wrapText="1"/>
      <protection hidden="1"/>
    </xf>
    <xf numFmtId="0" fontId="21" fillId="2" borderId="9" xfId="0" applyFont="1" applyFill="1" applyBorder="1" applyAlignment="1" applyProtection="1">
      <alignment horizontal="center" vertical="center" wrapText="1"/>
      <protection hidden="1"/>
    </xf>
    <xf numFmtId="0" fontId="21" fillId="2" borderId="5" xfId="0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 2" xfId="21"/>
    <cellStyle name="Currency 2" xfId="22"/>
    <cellStyle name="Link" xfId="23"/>
    <cellStyle name="Prozent" xfId="24"/>
  </cellStyles>
  <dxfs count="366"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581025</xdr:colOff>
      <xdr:row>0</xdr:row>
      <xdr:rowOff>0</xdr:rowOff>
    </xdr:from>
    <xdr:to>
      <xdr:col>18</xdr:col>
      <xdr:colOff>314325</xdr:colOff>
      <xdr:row>5</xdr:row>
      <xdr:rowOff>133350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0"/>
          <a:ext cx="3971925" cy="1314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0</xdr:rowOff>
    </xdr:from>
    <xdr:to>
      <xdr:col>36</xdr:col>
      <xdr:colOff>104775</xdr:colOff>
      <xdr:row>5</xdr:row>
      <xdr:rowOff>104775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0"/>
          <a:ext cx="412432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104775</xdr:rowOff>
    </xdr:from>
    <xdr:to>
      <xdr:col>36</xdr:col>
      <xdr:colOff>104775</xdr:colOff>
      <xdr:row>5</xdr:row>
      <xdr:rowOff>209550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104775"/>
          <a:ext cx="412432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66675</xdr:rowOff>
    </xdr:from>
    <xdr:to>
      <xdr:col>36</xdr:col>
      <xdr:colOff>104775</xdr:colOff>
      <xdr:row>5</xdr:row>
      <xdr:rowOff>161925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66675"/>
          <a:ext cx="4124325" cy="1362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504825</xdr:colOff>
      <xdr:row>0</xdr:row>
      <xdr:rowOff>0</xdr:rowOff>
    </xdr:from>
    <xdr:to>
      <xdr:col>36</xdr:col>
      <xdr:colOff>66675</xdr:colOff>
      <xdr:row>5</xdr:row>
      <xdr:rowOff>104775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575" y="0"/>
          <a:ext cx="410527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381000</xdr:colOff>
      <xdr:row>0</xdr:row>
      <xdr:rowOff>104775</xdr:rowOff>
    </xdr:from>
    <xdr:to>
      <xdr:col>35</xdr:col>
      <xdr:colOff>466725</xdr:colOff>
      <xdr:row>5</xdr:row>
      <xdr:rowOff>200025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0950" y="104775"/>
          <a:ext cx="412432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476250</xdr:colOff>
      <xdr:row>0</xdr:row>
      <xdr:rowOff>76200</xdr:rowOff>
    </xdr:from>
    <xdr:to>
      <xdr:col>36</xdr:col>
      <xdr:colOff>0</xdr:colOff>
      <xdr:row>5</xdr:row>
      <xdr:rowOff>152400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5" y="76200"/>
          <a:ext cx="4143375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447675</xdr:colOff>
      <xdr:row>0</xdr:row>
      <xdr:rowOff>85725</xdr:rowOff>
    </xdr:from>
    <xdr:to>
      <xdr:col>37</xdr:col>
      <xdr:colOff>533400</xdr:colOff>
      <xdr:row>5</xdr:row>
      <xdr:rowOff>190500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2975" y="85725"/>
          <a:ext cx="412432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485775</xdr:colOff>
      <xdr:row>0</xdr:row>
      <xdr:rowOff>133350</xdr:rowOff>
    </xdr:from>
    <xdr:to>
      <xdr:col>35</xdr:col>
      <xdr:colOff>447675</xdr:colOff>
      <xdr:row>5</xdr:row>
      <xdr:rowOff>228600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550" y="133350"/>
          <a:ext cx="4076700" cy="1362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28575</xdr:colOff>
      <xdr:row>0</xdr:row>
      <xdr:rowOff>161925</xdr:rowOff>
    </xdr:from>
    <xdr:to>
      <xdr:col>36</xdr:col>
      <xdr:colOff>123825</xdr:colOff>
      <xdr:row>6</xdr:row>
      <xdr:rowOff>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3350" y="161925"/>
          <a:ext cx="4133850" cy="1362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485775</xdr:colOff>
      <xdr:row>0</xdr:row>
      <xdr:rowOff>57150</xdr:rowOff>
    </xdr:from>
    <xdr:to>
      <xdr:col>36</xdr:col>
      <xdr:colOff>57150</xdr:colOff>
      <xdr:row>5</xdr:row>
      <xdr:rowOff>152400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425" y="57150"/>
          <a:ext cx="4114800" cy="1362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57150</xdr:colOff>
      <xdr:row>0</xdr:row>
      <xdr:rowOff>133350</xdr:rowOff>
    </xdr:from>
    <xdr:to>
      <xdr:col>36</xdr:col>
      <xdr:colOff>142875</xdr:colOff>
      <xdr:row>5</xdr:row>
      <xdr:rowOff>209550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5725" y="133350"/>
          <a:ext cx="4124325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466725</xdr:colOff>
      <xdr:row>0</xdr:row>
      <xdr:rowOff>133350</xdr:rowOff>
    </xdr:from>
    <xdr:to>
      <xdr:col>36</xdr:col>
      <xdr:colOff>28575</xdr:colOff>
      <xdr:row>5</xdr:row>
      <xdr:rowOff>209550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133350"/>
          <a:ext cx="4105275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deutschland-nederland.eu/bibliothek/dokumente-downloads-publikationen/" TargetMode="External" /><Relationship Id="rId2" Type="http://schemas.openxmlformats.org/officeDocument/2006/relationships/hyperlink" Target="https://deutschland-nederland.eu/nl/bibliotheek/documenten-downloads-en-publicaties/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6CC3-3DBC-465F-B325-6E8343F86536}">
  <sheetPr>
    <tabColor theme="7" tint="0.7999799847602844"/>
    <pageSetUpPr fitToPage="1"/>
  </sheetPr>
  <dimension ref="A1:BA106"/>
  <sheetViews>
    <sheetView tabSelected="1" zoomScale="70" zoomScaleNormal="70" zoomScaleSheetLayoutView="70" zoomScalePageLayoutView="55" workbookViewId="0" topLeftCell="A1">
      <selection activeCell="G13" sqref="G13:Q13"/>
    </sheetView>
  </sheetViews>
  <sheetFormatPr defaultColWidth="9.140625" defaultRowHeight="15"/>
  <cols>
    <col min="1" max="1" width="3.00390625" style="65" customWidth="1"/>
    <col min="2" max="2" width="3.00390625" style="8" customWidth="1"/>
    <col min="3" max="3" width="9.57421875" style="10" customWidth="1"/>
    <col min="4" max="4" width="3.140625" style="10" customWidth="1"/>
    <col min="5" max="5" width="60.8515625" style="10" customWidth="1"/>
    <col min="6" max="6" width="3.00390625" style="10" customWidth="1"/>
    <col min="7" max="19" width="12.7109375" style="10" customWidth="1"/>
    <col min="20" max="20" width="9.140625" style="8" customWidth="1"/>
    <col min="21" max="21" width="9.8515625" style="10" customWidth="1"/>
    <col min="22" max="23" width="9.140625" style="10" customWidth="1"/>
    <col min="24" max="53" width="9.140625" style="8" customWidth="1"/>
    <col min="54" max="16384" width="9.140625" style="10" customWidth="1"/>
  </cols>
  <sheetData>
    <row r="1" spans="3:23" ht="30" customHeight="1">
      <c r="C1" s="211" t="str">
        <f>VLOOKUP(21,TA,TI,FALSE)</f>
        <v>Jaaroverzicht gewerkte uren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8"/>
      <c r="R1" s="8"/>
      <c r="S1" s="8"/>
      <c r="U1" s="11" t="s">
        <v>32</v>
      </c>
      <c r="V1" s="200" t="s">
        <v>34</v>
      </c>
      <c r="W1" s="201"/>
    </row>
    <row r="2" spans="3:23" ht="14.25">
      <c r="C2" s="1" t="str">
        <f>VLOOKUP(23,TA,TI,FALSE)</f>
        <v>Voor een project binnen het Interreg VI-A programma Deutschland-Nederland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R2" s="8"/>
      <c r="S2" s="8"/>
      <c r="U2" s="8"/>
      <c r="V2" s="204"/>
      <c r="W2" s="204"/>
    </row>
    <row r="3" spans="3:23" ht="14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U3" s="8"/>
      <c r="V3" s="8"/>
      <c r="W3" s="8"/>
    </row>
    <row r="4" spans="3:23" ht="14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204"/>
      <c r="W4" s="204"/>
    </row>
    <row r="5" spans="3:23" ht="20.25">
      <c r="C5" s="2" t="str">
        <f>VLOOKUP(1,TA,TI,FALSE)</f>
        <v>Jaar</v>
      </c>
      <c r="D5" s="3"/>
      <c r="E5" s="3"/>
      <c r="F5" s="4"/>
      <c r="G5" s="203">
        <v>2022</v>
      </c>
      <c r="H5" s="20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12"/>
      <c r="V5" s="2" t="str">
        <f>VLOOKUP(40,TA,TI,FALSE)</f>
        <v>= Invoerveld</v>
      </c>
      <c r="W5" s="2"/>
    </row>
    <row r="6" spans="3:23" ht="15.75">
      <c r="C6" s="3"/>
      <c r="D6" s="3"/>
      <c r="E6" s="3"/>
      <c r="F6" s="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8"/>
      <c r="V6" s="8"/>
      <c r="W6" s="8"/>
    </row>
    <row r="7" spans="3:23" ht="28.5" customHeight="1">
      <c r="C7" s="5" t="str">
        <f>VLOOKUP(2,TA,TI,FALSE)</f>
        <v>Voor- en achternaam projectmedewerker</v>
      </c>
      <c r="D7" s="6"/>
      <c r="E7" s="77"/>
      <c r="F7" s="6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U7" s="8"/>
      <c r="V7" s="8"/>
      <c r="W7" s="8"/>
    </row>
    <row r="8" spans="3:23" ht="15.5"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8"/>
      <c r="V8" s="8"/>
      <c r="W8" s="8"/>
    </row>
    <row r="9" spans="3:23" ht="28.5" customHeight="1">
      <c r="C9" s="199" t="str">
        <f>VLOOKUP(3,TA,TI,FALSE)</f>
        <v>Projectpartner waarvoor gewerkt is</v>
      </c>
      <c r="D9" s="199"/>
      <c r="E9" s="199"/>
      <c r="F9" s="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U9" s="8"/>
      <c r="V9" s="8"/>
      <c r="W9" s="8"/>
    </row>
    <row r="10" spans="3:23" ht="15.5">
      <c r="C10" s="3"/>
      <c r="D10" s="3"/>
      <c r="E10" s="3"/>
      <c r="F10" s="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8"/>
      <c r="V10" s="8"/>
      <c r="W10" s="8"/>
    </row>
    <row r="11" spans="1:21" s="8" customFormat="1" ht="28.5" customHeight="1">
      <c r="A11" s="65"/>
      <c r="C11" s="26" t="str">
        <f>VLOOKUP(47,TA,TI,FALSE)</f>
        <v>Projectnummer en -naam (Interreg DE-NL)</v>
      </c>
      <c r="D11" s="31"/>
      <c r="E11" s="31"/>
      <c r="F11" s="31"/>
      <c r="G11" s="26" t="str">
        <f>VLOOKUP(4,TA,TI,FALSE)</f>
        <v>Goedgekeurde projectfunctie - InterDB</v>
      </c>
      <c r="H11" s="177"/>
      <c r="I11" s="177"/>
      <c r="J11" s="177"/>
      <c r="K11" s="177"/>
      <c r="L11" s="177"/>
      <c r="M11" s="177"/>
      <c r="N11" s="177"/>
      <c r="O11" s="177"/>
      <c r="P11" s="177"/>
      <c r="Q11" s="26"/>
      <c r="S11" s="67" t="str">
        <f>VLOOKUP(43,TA,TI,FALSE)</f>
        <v>FG</v>
      </c>
      <c r="U11" s="79" t="str">
        <f>IF(COUNTBLANK(U13:U17)=5,"",VLOOKUP(52,TA,TI,FALSE))</f>
        <v/>
      </c>
    </row>
    <row r="12" spans="3:23" ht="17.25" customHeight="1">
      <c r="C12" s="31"/>
      <c r="D12" s="31"/>
      <c r="E12" s="31"/>
      <c r="F12" s="31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8"/>
      <c r="R12" s="8"/>
      <c r="S12" s="67"/>
      <c r="U12" s="65"/>
      <c r="V12" s="8"/>
      <c r="W12" s="8"/>
    </row>
    <row r="13" spans="3:23" ht="21" customHeight="1">
      <c r="C13" s="78"/>
      <c r="D13" s="31"/>
      <c r="E13" s="78"/>
      <c r="F13" s="2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8"/>
      <c r="S13" s="53"/>
      <c r="U13" s="9" t="str">
        <f>IF(+C13="","",IF(E13="",VLOOKUP(49,TA,TI,FALSE),IF(G13="",VLOOKUP(50,TA,TI,FALSE),IF(S13="",VLOOKUP(51,TA,TI,FALSE),""))))</f>
        <v/>
      </c>
      <c r="V13" s="9"/>
      <c r="W13" s="8"/>
    </row>
    <row r="14" spans="3:23" ht="21" customHeight="1">
      <c r="C14" s="78"/>
      <c r="D14" s="31"/>
      <c r="E14" s="78"/>
      <c r="F14" s="26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8"/>
      <c r="S14" s="53"/>
      <c r="U14" s="9" t="str">
        <f>IF(+C14="","",IF(E14="",VLOOKUP(49,TA,TI,FALSE),IF(G14="",VLOOKUP(50,TA,TI,FALSE),IF(S14="",VLOOKUP(51,TA,TI,FALSE),""))))</f>
        <v/>
      </c>
      <c r="V14" s="9"/>
      <c r="W14" s="8"/>
    </row>
    <row r="15" spans="3:23" ht="21" customHeight="1">
      <c r="C15" s="78"/>
      <c r="D15" s="31"/>
      <c r="E15" s="78"/>
      <c r="F15" s="2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8"/>
      <c r="S15" s="53"/>
      <c r="U15" s="9" t="str">
        <f>IF(+C15="","",IF(E15="",VLOOKUP(49,TA,TI,FALSE),IF(G15="",VLOOKUP(50,TA,TI,FALSE),IF(S15="",VLOOKUP(51,TA,TI,FALSE),""))))</f>
        <v/>
      </c>
      <c r="V15" s="9"/>
      <c r="W15" s="8"/>
    </row>
    <row r="16" spans="3:23" ht="21" customHeight="1">
      <c r="C16" s="78"/>
      <c r="D16" s="31"/>
      <c r="E16" s="78"/>
      <c r="F16" s="26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8"/>
      <c r="S16" s="53"/>
      <c r="U16" s="9" t="str">
        <f>IF(+C16="","",IF(E16="",VLOOKUP(49,TA,TI,FALSE),IF(G16="",VLOOKUP(50,TA,TI,FALSE),IF(S16="",VLOOKUP(51,TA,TI,FALSE),""))))</f>
        <v/>
      </c>
      <c r="V16" s="9"/>
      <c r="W16" s="8"/>
    </row>
    <row r="17" spans="3:23" ht="21" customHeight="1">
      <c r="C17" s="78"/>
      <c r="D17" s="31"/>
      <c r="E17" s="78"/>
      <c r="F17" s="2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8"/>
      <c r="S17" s="53"/>
      <c r="U17" s="9" t="str">
        <f>IF(+C17="","",IF(E17="",VLOOKUP(49,TA,TI,FALSE),IF(G17="",VLOOKUP(50,TA,TI,FALSE),IF(S17="",VLOOKUP(51,TA,TI,FALSE),""))))</f>
        <v/>
      </c>
      <c r="V17" s="9"/>
      <c r="W17" s="8"/>
    </row>
    <row r="18" spans="1:16" s="8" customFormat="1" ht="17.25" customHeight="1">
      <c r="A18" s="65"/>
      <c r="C18" s="31"/>
      <c r="D18" s="31"/>
      <c r="E18" s="31"/>
      <c r="F18" s="31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23" ht="18.75" customHeight="1">
      <c r="C19" s="206" t="str">
        <f>VLOOKUP(44,TA,TI,FALSE)</f>
        <v>Meer info op onze website:</v>
      </c>
      <c r="D19" s="206"/>
      <c r="E19" s="206"/>
      <c r="F19" s="64"/>
      <c r="G19" s="205" t="str">
        <f>VLOOKUP(45,TA,TI,FALSE)</f>
        <v>de-nl.eu</v>
      </c>
      <c r="H19" s="205"/>
      <c r="I19" s="205"/>
      <c r="J19" s="205"/>
      <c r="K19" s="205"/>
      <c r="L19" s="205"/>
      <c r="M19" s="205"/>
      <c r="N19" s="205"/>
      <c r="O19" s="205"/>
      <c r="P19" s="205"/>
      <c r="Q19" s="8"/>
      <c r="R19" s="8"/>
      <c r="S19" s="8"/>
      <c r="U19" s="8"/>
      <c r="V19" s="8"/>
      <c r="W19" s="8"/>
    </row>
    <row r="20" spans="3:23" ht="21" customHeight="1">
      <c r="C20" s="206"/>
      <c r="D20" s="206"/>
      <c r="E20" s="206"/>
      <c r="F20" s="6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7"/>
      <c r="R20" s="207"/>
      <c r="S20" s="178"/>
      <c r="T20" s="40"/>
      <c r="V20" s="8"/>
      <c r="W20" s="8"/>
    </row>
    <row r="21" spans="1:53" s="14" customFormat="1" ht="15">
      <c r="A21" s="65"/>
      <c r="B21" s="15"/>
      <c r="C21" s="15"/>
      <c r="D21" s="15"/>
      <c r="E21" s="15"/>
      <c r="F21" s="15"/>
      <c r="G21" s="16">
        <v>9</v>
      </c>
      <c r="H21" s="16">
        <f>+G21+1</f>
        <v>10</v>
      </c>
      <c r="I21" s="16">
        <f aca="true" t="shared" si="0" ref="I21:R21">+H21+1</f>
        <v>11</v>
      </c>
      <c r="J21" s="16">
        <f t="shared" si="0"/>
        <v>12</v>
      </c>
      <c r="K21" s="16">
        <f t="shared" si="0"/>
        <v>13</v>
      </c>
      <c r="L21" s="16">
        <f t="shared" si="0"/>
        <v>14</v>
      </c>
      <c r="M21" s="16">
        <f t="shared" si="0"/>
        <v>15</v>
      </c>
      <c r="N21" s="16">
        <f t="shared" si="0"/>
        <v>16</v>
      </c>
      <c r="O21" s="16">
        <f t="shared" si="0"/>
        <v>17</v>
      </c>
      <c r="P21" s="16">
        <f t="shared" si="0"/>
        <v>18</v>
      </c>
      <c r="Q21" s="16">
        <f t="shared" si="0"/>
        <v>19</v>
      </c>
      <c r="R21" s="16">
        <f t="shared" si="0"/>
        <v>20</v>
      </c>
      <c r="S21" s="16">
        <v>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2:23" ht="21" customHeight="1">
      <c r="B22" s="17"/>
      <c r="C22" s="209"/>
      <c r="D22" s="209"/>
      <c r="E22" s="209"/>
      <c r="F22" s="71"/>
      <c r="G22" s="192" t="str">
        <f>VLOOKUP(5,TA,TI,FALSE)</f>
        <v>Maand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80"/>
      <c r="U22" s="8"/>
      <c r="V22" s="8"/>
      <c r="W22" s="8"/>
    </row>
    <row r="23" spans="2:23" ht="33" customHeight="1">
      <c r="B23" s="20"/>
      <c r="C23" s="210"/>
      <c r="D23" s="210"/>
      <c r="E23" s="210"/>
      <c r="F23" s="73"/>
      <c r="G23" s="179" t="str">
        <f aca="true" t="shared" si="1" ref="G23:R23">VLOOKUP(G21,TA,TI,FALSE)</f>
        <v>Jan</v>
      </c>
      <c r="H23" s="180" t="str">
        <f t="shared" si="1"/>
        <v>Feb</v>
      </c>
      <c r="I23" s="180" t="str">
        <f t="shared" si="1"/>
        <v>Mrt</v>
      </c>
      <c r="J23" s="180" t="str">
        <f t="shared" si="1"/>
        <v>Apr</v>
      </c>
      <c r="K23" s="180" t="str">
        <f t="shared" si="1"/>
        <v>Mei</v>
      </c>
      <c r="L23" s="180" t="str">
        <f t="shared" si="1"/>
        <v>Jun</v>
      </c>
      <c r="M23" s="180" t="str">
        <f t="shared" si="1"/>
        <v>Jul</v>
      </c>
      <c r="N23" s="180" t="str">
        <f t="shared" si="1"/>
        <v>Aug</v>
      </c>
      <c r="O23" s="180" t="str">
        <f t="shared" si="1"/>
        <v>Sep</v>
      </c>
      <c r="P23" s="180" t="str">
        <f t="shared" si="1"/>
        <v>Okt</v>
      </c>
      <c r="Q23" s="180" t="str">
        <f t="shared" si="1"/>
        <v>Nov</v>
      </c>
      <c r="R23" s="180" t="str">
        <f t="shared" si="1"/>
        <v>Dec</v>
      </c>
      <c r="S23" s="81" t="str">
        <f>VLOOKUP(1,TA,TI,FALSE)</f>
        <v>Jaar</v>
      </c>
      <c r="U23" s="8"/>
      <c r="V23" s="8"/>
      <c r="W23" s="8"/>
    </row>
    <row r="24" spans="2:23" ht="27.75" customHeight="1">
      <c r="B24" s="20"/>
      <c r="C24" s="191" t="s">
        <v>110</v>
      </c>
      <c r="D24" s="191"/>
      <c r="E24" s="191"/>
      <c r="F24" s="76"/>
      <c r="G24" s="176">
        <v>1</v>
      </c>
      <c r="H24" s="183">
        <f aca="true" t="shared" si="2" ref="H24:R24">+G24</f>
        <v>1</v>
      </c>
      <c r="I24" s="183">
        <f>+H24</f>
        <v>1</v>
      </c>
      <c r="J24" s="183">
        <f t="shared" si="2"/>
        <v>1</v>
      </c>
      <c r="K24" s="183">
        <v>1</v>
      </c>
      <c r="L24" s="183">
        <f t="shared" si="2"/>
        <v>1</v>
      </c>
      <c r="M24" s="183">
        <f t="shared" si="2"/>
        <v>1</v>
      </c>
      <c r="N24" s="183">
        <f t="shared" si="2"/>
        <v>1</v>
      </c>
      <c r="O24" s="183">
        <f t="shared" si="2"/>
        <v>1</v>
      </c>
      <c r="P24" s="183">
        <f t="shared" si="2"/>
        <v>1</v>
      </c>
      <c r="Q24" s="183">
        <f t="shared" si="2"/>
        <v>1</v>
      </c>
      <c r="R24" s="183">
        <f t="shared" si="2"/>
        <v>1</v>
      </c>
      <c r="S24" s="85">
        <f>SUM(G24:R24)/12</f>
        <v>1</v>
      </c>
      <c r="U24" s="8"/>
      <c r="V24" s="8"/>
      <c r="W24" s="8"/>
    </row>
    <row r="25" spans="2:23" ht="20">
      <c r="B25" s="20"/>
      <c r="C25" s="194" t="str">
        <f>VLOOKUP(6,TA,TI,FALSE)</f>
        <v>Werkzaamheden:</v>
      </c>
      <c r="D25" s="194"/>
      <c r="E25" s="194"/>
      <c r="F25" s="76"/>
      <c r="G25" s="181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85"/>
      <c r="U25" s="8"/>
      <c r="V25" s="8"/>
      <c r="W25" s="8"/>
    </row>
    <row r="26" spans="2:23" ht="42.75" customHeight="1">
      <c r="B26" s="20"/>
      <c r="C26" s="208" t="str">
        <f>VLOOKUP(28,TA,TI,FALSE)</f>
        <v>Projectnummer en projectnaam Interreg VI-A Deutschland-Nederland projecten:</v>
      </c>
      <c r="D26" s="208"/>
      <c r="E26" s="208"/>
      <c r="F26" s="76"/>
      <c r="G26" s="2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82" t="str">
        <f>VLOOKUP(S21,TA,TI,FALSE)</f>
        <v>Totaal</v>
      </c>
      <c r="U26" s="8"/>
      <c r="V26" s="8"/>
      <c r="W26" s="8"/>
    </row>
    <row r="27" spans="2:23" ht="33" customHeight="1">
      <c r="B27" s="119">
        <v>1</v>
      </c>
      <c r="C27" s="60" t="str">
        <f>IF(C13="","",C13)</f>
        <v/>
      </c>
      <c r="D27" s="47"/>
      <c r="E27" s="86" t="str">
        <f>IF(E13="","",E13)</f>
        <v/>
      </c>
      <c r="F27" s="107"/>
      <c r="G27" s="83">
        <f>+Jan!AL22</f>
        <v>0</v>
      </c>
      <c r="H27" s="83">
        <f>+Feb!AJ22</f>
        <v>0</v>
      </c>
      <c r="I27" s="83">
        <f>+Mar!AL22</f>
        <v>0</v>
      </c>
      <c r="J27" s="83">
        <f>+Apr!AK22</f>
        <v>0</v>
      </c>
      <c r="K27" s="83">
        <f>+Mei!AL22</f>
        <v>0</v>
      </c>
      <c r="L27" s="83">
        <f>+Jun!AK22</f>
        <v>0</v>
      </c>
      <c r="M27" s="83">
        <f>+Jul!AL22</f>
        <v>0</v>
      </c>
      <c r="N27" s="83">
        <f>+Aug!AL22</f>
        <v>0</v>
      </c>
      <c r="O27" s="83">
        <f>+Sept!AK22</f>
        <v>0</v>
      </c>
      <c r="P27" s="83">
        <f>+Okt!AL22</f>
        <v>0</v>
      </c>
      <c r="Q27" s="83">
        <f>+Nov!AK22</f>
        <v>0</v>
      </c>
      <c r="R27" s="83">
        <f>+Dec!AL22</f>
        <v>0</v>
      </c>
      <c r="S27" s="84">
        <f>SUM(G27:R27)</f>
        <v>0</v>
      </c>
      <c r="U27" s="8"/>
      <c r="V27" s="8"/>
      <c r="W27" s="8"/>
    </row>
    <row r="28" spans="2:23" ht="33" customHeight="1">
      <c r="B28" s="119">
        <v>2</v>
      </c>
      <c r="C28" s="60" t="str">
        <f>IF(C14="","",C14)</f>
        <v/>
      </c>
      <c r="D28" s="47"/>
      <c r="E28" s="86" t="str">
        <f>IF(E14="","",E14)</f>
        <v/>
      </c>
      <c r="F28" s="107"/>
      <c r="G28" s="83">
        <f>+Jan!AL23</f>
        <v>0</v>
      </c>
      <c r="H28" s="83">
        <f>+Feb!AJ23</f>
        <v>0</v>
      </c>
      <c r="I28" s="83">
        <f>+Mar!AL23</f>
        <v>0</v>
      </c>
      <c r="J28" s="83">
        <f>+Apr!AK23</f>
        <v>0</v>
      </c>
      <c r="K28" s="83">
        <f>+Mei!AL23</f>
        <v>0</v>
      </c>
      <c r="L28" s="83">
        <f>+Jun!AK23</f>
        <v>0</v>
      </c>
      <c r="M28" s="83">
        <f>+Jul!AL23</f>
        <v>0</v>
      </c>
      <c r="N28" s="83">
        <f>+Aug!AL23</f>
        <v>0</v>
      </c>
      <c r="O28" s="83">
        <f>+Sept!AK23</f>
        <v>0</v>
      </c>
      <c r="P28" s="83">
        <f>+Okt!AL23</f>
        <v>0</v>
      </c>
      <c r="Q28" s="83">
        <f>+Nov!AK23</f>
        <v>0</v>
      </c>
      <c r="R28" s="83">
        <f>+Dec!AL23</f>
        <v>0</v>
      </c>
      <c r="S28" s="84">
        <f>SUM(G28:R28)</f>
        <v>0</v>
      </c>
      <c r="U28" s="8"/>
      <c r="V28" s="8"/>
      <c r="W28" s="8"/>
    </row>
    <row r="29" spans="2:23" ht="33" customHeight="1">
      <c r="B29" s="119">
        <v>3</v>
      </c>
      <c r="C29" s="60" t="str">
        <f>IF(C15="","",C15)</f>
        <v/>
      </c>
      <c r="D29" s="47"/>
      <c r="E29" s="86" t="str">
        <f>IF(E15="","",E15)</f>
        <v/>
      </c>
      <c r="F29" s="107"/>
      <c r="G29" s="83">
        <f>+Jan!AL24</f>
        <v>0</v>
      </c>
      <c r="H29" s="83">
        <f>+Feb!AJ24</f>
        <v>0</v>
      </c>
      <c r="I29" s="83">
        <f>+Mar!AL24</f>
        <v>0</v>
      </c>
      <c r="J29" s="83">
        <f>+Apr!AK24</f>
        <v>0</v>
      </c>
      <c r="K29" s="83">
        <f>+Mei!AL24</f>
        <v>0</v>
      </c>
      <c r="L29" s="83">
        <f>+Jun!AK24</f>
        <v>0</v>
      </c>
      <c r="M29" s="83">
        <f>+Jul!AL24</f>
        <v>0</v>
      </c>
      <c r="N29" s="83">
        <f>+Aug!AL24</f>
        <v>0</v>
      </c>
      <c r="O29" s="83">
        <f>+Sept!AK24</f>
        <v>0</v>
      </c>
      <c r="P29" s="83">
        <f>+Okt!AL24</f>
        <v>0</v>
      </c>
      <c r="Q29" s="83">
        <f>+Nov!AK24</f>
        <v>0</v>
      </c>
      <c r="R29" s="83">
        <f>+Dec!AL24</f>
        <v>0</v>
      </c>
      <c r="S29" s="84">
        <f>SUM(G29:R29)</f>
        <v>0</v>
      </c>
      <c r="U29" s="8"/>
      <c r="V29" s="8"/>
      <c r="W29" s="8"/>
    </row>
    <row r="30" spans="2:23" ht="33" customHeight="1">
      <c r="B30" s="119">
        <v>4</v>
      </c>
      <c r="C30" s="60" t="str">
        <f>IF(C16="","",C16)</f>
        <v/>
      </c>
      <c r="D30" s="47"/>
      <c r="E30" s="86" t="str">
        <f>IF(E16="","",E16)</f>
        <v/>
      </c>
      <c r="F30" s="107"/>
      <c r="G30" s="83">
        <f>+Jan!AL25</f>
        <v>0</v>
      </c>
      <c r="H30" s="83">
        <f>+Feb!AJ25</f>
        <v>0</v>
      </c>
      <c r="I30" s="83">
        <f>+Mar!AL25</f>
        <v>0</v>
      </c>
      <c r="J30" s="83">
        <f>+Apr!AK25</f>
        <v>0</v>
      </c>
      <c r="K30" s="83">
        <f>+Mei!AL25</f>
        <v>0</v>
      </c>
      <c r="L30" s="83">
        <f>+Jun!AK25</f>
        <v>0</v>
      </c>
      <c r="M30" s="83">
        <f>+Jul!AL25</f>
        <v>0</v>
      </c>
      <c r="N30" s="83">
        <f>+Aug!AL25</f>
        <v>0</v>
      </c>
      <c r="O30" s="83">
        <f>+Sept!AK25</f>
        <v>0</v>
      </c>
      <c r="P30" s="83">
        <f>+Okt!AL25</f>
        <v>0</v>
      </c>
      <c r="Q30" s="83">
        <f>+Nov!AK25</f>
        <v>0</v>
      </c>
      <c r="R30" s="83">
        <f>+Dec!AL25</f>
        <v>0</v>
      </c>
      <c r="S30" s="84">
        <f>SUM(G30:R30)</f>
        <v>0</v>
      </c>
      <c r="U30" s="8"/>
      <c r="V30" s="8"/>
      <c r="W30" s="8"/>
    </row>
    <row r="31" spans="2:23" ht="33" customHeight="1">
      <c r="B31" s="119">
        <v>5</v>
      </c>
      <c r="C31" s="60" t="str">
        <f>IF(C17="","",C17)</f>
        <v/>
      </c>
      <c r="D31" s="47"/>
      <c r="E31" s="86" t="str">
        <f>IF(E17="","",E17)</f>
        <v/>
      </c>
      <c r="F31" s="107"/>
      <c r="G31" s="83">
        <f>+Jan!AL26</f>
        <v>0</v>
      </c>
      <c r="H31" s="83">
        <f>+Feb!AJ26</f>
        <v>0</v>
      </c>
      <c r="I31" s="83">
        <f>+Mar!AL26</f>
        <v>0</v>
      </c>
      <c r="J31" s="83">
        <f>+Apr!AK26</f>
        <v>0</v>
      </c>
      <c r="K31" s="83">
        <f>+Mei!AL26</f>
        <v>0</v>
      </c>
      <c r="L31" s="83">
        <f>+Jun!AK26</f>
        <v>0</v>
      </c>
      <c r="M31" s="83">
        <f>+Jul!AL26</f>
        <v>0</v>
      </c>
      <c r="N31" s="83">
        <f>+Aug!AL26</f>
        <v>0</v>
      </c>
      <c r="O31" s="83">
        <f>+Sept!AK26</f>
        <v>0</v>
      </c>
      <c r="P31" s="83">
        <f>+Okt!AL26</f>
        <v>0</v>
      </c>
      <c r="Q31" s="83">
        <f>+Nov!AK26</f>
        <v>0</v>
      </c>
      <c r="R31" s="83">
        <f>+Dec!AL26</f>
        <v>0</v>
      </c>
      <c r="S31" s="84">
        <f>SUM(G31:R31)</f>
        <v>0</v>
      </c>
      <c r="U31" s="8"/>
      <c r="V31" s="8"/>
      <c r="W31" s="8"/>
    </row>
    <row r="32" spans="2:23" ht="18.75" customHeight="1">
      <c r="B32" s="21"/>
      <c r="C32" s="108"/>
      <c r="D32" s="47"/>
      <c r="E32" s="47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U32" s="8"/>
      <c r="V32" s="8"/>
      <c r="W32" s="8"/>
    </row>
    <row r="33" spans="1:53" s="22" customFormat="1" ht="18">
      <c r="A33" s="66"/>
      <c r="B33" s="23"/>
      <c r="C33" s="63" t="str">
        <f>VLOOKUP(29,TA,TI,FALSE)</f>
        <v>Totaal Interreg VI-A projecten:</v>
      </c>
      <c r="D33" s="61"/>
      <c r="E33" s="61"/>
      <c r="F33" s="112"/>
      <c r="G33" s="113">
        <f aca="true" t="shared" si="3" ref="G33:R33">SUM(G27:G31)</f>
        <v>0</v>
      </c>
      <c r="H33" s="114">
        <f t="shared" si="3"/>
        <v>0</v>
      </c>
      <c r="I33" s="114">
        <f t="shared" si="3"/>
        <v>0</v>
      </c>
      <c r="J33" s="114">
        <f t="shared" si="3"/>
        <v>0</v>
      </c>
      <c r="K33" s="114">
        <f t="shared" si="3"/>
        <v>0</v>
      </c>
      <c r="L33" s="114">
        <f t="shared" si="3"/>
        <v>0</v>
      </c>
      <c r="M33" s="114">
        <f t="shared" si="3"/>
        <v>0</v>
      </c>
      <c r="N33" s="114">
        <f t="shared" si="3"/>
        <v>0</v>
      </c>
      <c r="O33" s="114">
        <f t="shared" si="3"/>
        <v>0</v>
      </c>
      <c r="P33" s="114">
        <f t="shared" si="3"/>
        <v>0</v>
      </c>
      <c r="Q33" s="114">
        <f t="shared" si="3"/>
        <v>0</v>
      </c>
      <c r="R33" s="114">
        <f t="shared" si="3"/>
        <v>0</v>
      </c>
      <c r="S33" s="114">
        <f>SUM(S27:S31)</f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2:23" ht="17.5">
      <c r="B34" s="20"/>
      <c r="C34" s="47"/>
      <c r="D34" s="47"/>
      <c r="E34" s="47"/>
      <c r="F34" s="10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U34" s="8"/>
      <c r="V34" s="8"/>
      <c r="W34" s="8"/>
    </row>
    <row r="35" spans="2:23" ht="17.5">
      <c r="B35" s="20"/>
      <c r="C35" s="61" t="str">
        <f>VLOOKUP(42,TA,TI,FALSE)</f>
        <v>Overige Interreg-projecten</v>
      </c>
      <c r="D35" s="47"/>
      <c r="E35" s="47"/>
      <c r="F35" s="109"/>
      <c r="G35" s="117">
        <f>+Jan!AL29</f>
        <v>0</v>
      </c>
      <c r="H35" s="84">
        <f>+Feb!AJ29</f>
        <v>0</v>
      </c>
      <c r="I35" s="84">
        <f>+Mar!AL29</f>
        <v>0</v>
      </c>
      <c r="J35" s="84">
        <f>+Apr!AK29</f>
        <v>0</v>
      </c>
      <c r="K35" s="84">
        <f>+Mei!AL29</f>
        <v>0</v>
      </c>
      <c r="L35" s="84">
        <f>+Jun!AK29</f>
        <v>0</v>
      </c>
      <c r="M35" s="84">
        <f>+Jul!AL29</f>
        <v>0</v>
      </c>
      <c r="N35" s="84">
        <f>+Aug!AL29</f>
        <v>0</v>
      </c>
      <c r="O35" s="84">
        <f>+Sept!AK29</f>
        <v>0</v>
      </c>
      <c r="P35" s="84">
        <f>+Okt!AL29</f>
        <v>0</v>
      </c>
      <c r="Q35" s="84">
        <f>+Nov!AK29</f>
        <v>0</v>
      </c>
      <c r="R35" s="84">
        <f>+Dec!AL29</f>
        <v>0</v>
      </c>
      <c r="S35" s="84">
        <f>SUM(G35:R35)</f>
        <v>0</v>
      </c>
      <c r="U35" s="8"/>
      <c r="V35" s="8"/>
      <c r="W35" s="8"/>
    </row>
    <row r="36" spans="2:23" ht="17.5">
      <c r="B36" s="20"/>
      <c r="C36" s="47"/>
      <c r="D36" s="47"/>
      <c r="E36" s="47"/>
      <c r="F36" s="10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U36" s="8"/>
      <c r="V36" s="8"/>
      <c r="W36" s="8"/>
    </row>
    <row r="37" spans="2:23" ht="17.5">
      <c r="B37" s="20"/>
      <c r="C37" s="61" t="str">
        <f>VLOOKUP(30,TA,TI,FALSE)</f>
        <v>Overige gesubsidieerde projecten</v>
      </c>
      <c r="D37" s="61"/>
      <c r="E37" s="61"/>
      <c r="F37" s="112"/>
      <c r="G37" s="117">
        <f>+Jan!AL31</f>
        <v>0</v>
      </c>
      <c r="H37" s="84">
        <f>+Feb!AJ31</f>
        <v>0</v>
      </c>
      <c r="I37" s="84">
        <f>+Mar!AL31</f>
        <v>0</v>
      </c>
      <c r="J37" s="84">
        <f>+Apr!AK31</f>
        <v>0</v>
      </c>
      <c r="K37" s="84">
        <f>+Mei!AL31</f>
        <v>0</v>
      </c>
      <c r="L37" s="84">
        <f>+Jun!AK31</f>
        <v>0</v>
      </c>
      <c r="M37" s="84">
        <f>+Jul!AL31</f>
        <v>0</v>
      </c>
      <c r="N37" s="84">
        <f>+Aug!AL31</f>
        <v>0</v>
      </c>
      <c r="O37" s="84">
        <f>+Sept!AK31</f>
        <v>0</v>
      </c>
      <c r="P37" s="84">
        <f>+Okt!AL31</f>
        <v>0</v>
      </c>
      <c r="Q37" s="84">
        <f>+Nov!AK31</f>
        <v>0</v>
      </c>
      <c r="R37" s="84">
        <f>+Dec!AL31</f>
        <v>0</v>
      </c>
      <c r="S37" s="84">
        <f>SUM(G37:R37)</f>
        <v>0</v>
      </c>
      <c r="U37" s="8"/>
      <c r="V37" s="8"/>
      <c r="W37" s="8"/>
    </row>
    <row r="38" spans="2:23" ht="17.5">
      <c r="B38" s="20"/>
      <c r="C38" s="47"/>
      <c r="D38" s="47"/>
      <c r="E38" s="47"/>
      <c r="F38" s="109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U38" s="8"/>
      <c r="V38" s="8"/>
      <c r="W38" s="8"/>
    </row>
    <row r="39" spans="2:23" ht="17.5">
      <c r="B39" s="20"/>
      <c r="C39" s="61" t="str">
        <f>VLOOKUP(31,TA,TI,FALSE)</f>
        <v>Overige werkzaamheden</v>
      </c>
      <c r="D39" s="61"/>
      <c r="E39" s="61"/>
      <c r="F39" s="112"/>
      <c r="G39" s="117">
        <f>+Jan!AL33</f>
        <v>0</v>
      </c>
      <c r="H39" s="84">
        <f>+Feb!AJ33</f>
        <v>0</v>
      </c>
      <c r="I39" s="84">
        <f>+Mar!AL33</f>
        <v>0</v>
      </c>
      <c r="J39" s="84">
        <f>+Apr!AK33</f>
        <v>0</v>
      </c>
      <c r="K39" s="84">
        <f>+Mei!AL33</f>
        <v>0</v>
      </c>
      <c r="L39" s="84">
        <f>+Jun!AK33</f>
        <v>0</v>
      </c>
      <c r="M39" s="84">
        <f>+Jul!AL33</f>
        <v>0</v>
      </c>
      <c r="N39" s="84">
        <f>+Aug!AL33</f>
        <v>0</v>
      </c>
      <c r="O39" s="84">
        <f>+Sept!AK33</f>
        <v>0</v>
      </c>
      <c r="P39" s="84">
        <f>+Okt!AL33</f>
        <v>0</v>
      </c>
      <c r="Q39" s="84">
        <f>+Nov!AK33</f>
        <v>0</v>
      </c>
      <c r="R39" s="84">
        <f>+Dec!AL33</f>
        <v>0</v>
      </c>
      <c r="S39" s="84">
        <f>SUM(G39:R39)</f>
        <v>0</v>
      </c>
      <c r="U39" s="8"/>
      <c r="V39" s="8"/>
      <c r="W39" s="8"/>
    </row>
    <row r="40" spans="2:23" ht="17.5">
      <c r="B40" s="20"/>
      <c r="C40" s="47"/>
      <c r="D40" s="47"/>
      <c r="E40" s="47"/>
      <c r="F40" s="109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U40" s="8"/>
      <c r="V40" s="8"/>
      <c r="W40" s="8"/>
    </row>
    <row r="41" spans="2:23" ht="18">
      <c r="B41" s="25"/>
      <c r="C41" s="102" t="str">
        <f>VLOOKUP(8,TA,TI,FALSE)</f>
        <v>Totaal aantal uren</v>
      </c>
      <c r="D41" s="103"/>
      <c r="E41" s="103"/>
      <c r="F41" s="118"/>
      <c r="G41" s="113">
        <f aca="true" t="shared" si="4" ref="G41:R41">SUM(G33:G39)</f>
        <v>0</v>
      </c>
      <c r="H41" s="114">
        <f t="shared" si="4"/>
        <v>0</v>
      </c>
      <c r="I41" s="114">
        <f t="shared" si="4"/>
        <v>0</v>
      </c>
      <c r="J41" s="114">
        <f t="shared" si="4"/>
        <v>0</v>
      </c>
      <c r="K41" s="114">
        <f t="shared" si="4"/>
        <v>0</v>
      </c>
      <c r="L41" s="114">
        <f t="shared" si="4"/>
        <v>0</v>
      </c>
      <c r="M41" s="114">
        <f t="shared" si="4"/>
        <v>0</v>
      </c>
      <c r="N41" s="114">
        <f t="shared" si="4"/>
        <v>0</v>
      </c>
      <c r="O41" s="114">
        <f t="shared" si="4"/>
        <v>0</v>
      </c>
      <c r="P41" s="114">
        <f t="shared" si="4"/>
        <v>0</v>
      </c>
      <c r="Q41" s="114">
        <f t="shared" si="4"/>
        <v>0</v>
      </c>
      <c r="R41" s="114">
        <f t="shared" si="4"/>
        <v>0</v>
      </c>
      <c r="S41" s="114">
        <f>SUM(G41:R41)</f>
        <v>0</v>
      </c>
      <c r="U41" s="8"/>
      <c r="V41" s="8"/>
      <c r="W41" s="8"/>
    </row>
    <row r="42" spans="3:23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U42" s="8"/>
      <c r="V42" s="8"/>
      <c r="W42" s="8"/>
    </row>
    <row r="43" spans="3:23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U43" s="8"/>
      <c r="V43" s="8"/>
      <c r="W43" s="8"/>
    </row>
    <row r="44" spans="2:23" ht="15">
      <c r="B44" s="198" t="str">
        <f>VLOOKUP(41,TA,TI,FALSE)</f>
        <v>Dit overzicht altijd meesturen!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U44" s="8"/>
      <c r="V44" s="8"/>
      <c r="W44" s="8"/>
    </row>
    <row r="45" spans="2:23" ht="1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U45" s="8"/>
      <c r="V45" s="8"/>
      <c r="W45" s="8"/>
    </row>
    <row r="46" spans="3:23" ht="1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U46" s="8"/>
      <c r="V46" s="8"/>
      <c r="W46" s="8"/>
    </row>
    <row r="47" spans="2:23" ht="15.5">
      <c r="B47" s="196" t="str">
        <f>VLOOKUP(53,TA,TI,FALSE)</f>
        <v>Elke verandering aan dit bestand maakt de urenstaten ongeldig en kan leiden tot afkeuring daarvan.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U47" s="8"/>
      <c r="V47" s="8"/>
      <c r="W47" s="8"/>
    </row>
    <row r="48" spans="3:23" ht="1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  <c r="V48" s="8"/>
      <c r="W48" s="8"/>
    </row>
    <row r="49" spans="3:23" ht="1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  <c r="V49" s="8"/>
      <c r="W49" s="8"/>
    </row>
    <row r="50" spans="3:23" ht="1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8"/>
      <c r="V50" s="8"/>
      <c r="W50" s="8"/>
    </row>
    <row r="51" spans="3:23" ht="1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8"/>
      <c r="V51" s="8"/>
      <c r="W51" s="8"/>
    </row>
    <row r="52" spans="3:23" ht="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8"/>
      <c r="V52" s="8"/>
      <c r="W52" s="8"/>
    </row>
    <row r="53" spans="3:23" ht="1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  <c r="W53" s="8"/>
    </row>
    <row r="54" spans="3:23" ht="1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  <c r="V54" s="8"/>
      <c r="W54" s="8"/>
    </row>
    <row r="55" spans="3:23" ht="1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8"/>
      <c r="V55" s="8"/>
      <c r="W55" s="8"/>
    </row>
    <row r="56" spans="3:23" ht="1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U56" s="8"/>
      <c r="V56" s="8"/>
      <c r="W56" s="8"/>
    </row>
    <row r="57" spans="3:23" ht="1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U57" s="8"/>
      <c r="V57" s="8"/>
      <c r="W57" s="8"/>
    </row>
    <row r="58" spans="3:23" ht="1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U58" s="8"/>
      <c r="V58" s="8"/>
      <c r="W58" s="8"/>
    </row>
    <row r="59" spans="3:23" ht="1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U59" s="8"/>
      <c r="V59" s="8"/>
      <c r="W59" s="8"/>
    </row>
    <row r="60" spans="3:23" ht="1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U60" s="8"/>
      <c r="V60" s="8"/>
      <c r="W60" s="8"/>
    </row>
    <row r="61" spans="3:23" ht="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U61" s="8"/>
      <c r="V61" s="8"/>
      <c r="W61" s="8"/>
    </row>
    <row r="62" spans="3:23" ht="1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U62" s="8"/>
      <c r="V62" s="8"/>
      <c r="W62" s="8"/>
    </row>
    <row r="63" spans="3:23" ht="1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U63" s="8"/>
      <c r="V63" s="8"/>
      <c r="W63" s="8"/>
    </row>
    <row r="64" spans="3:23" ht="1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U64" s="8"/>
      <c r="V64" s="8"/>
      <c r="W64" s="8"/>
    </row>
    <row r="65" spans="3:23" ht="1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U65" s="8"/>
      <c r="V65" s="8"/>
      <c r="W65" s="8"/>
    </row>
    <row r="66" spans="3:23" ht="1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U66" s="8"/>
      <c r="V66" s="8"/>
      <c r="W66" s="8"/>
    </row>
    <row r="67" spans="3:23" ht="1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U67" s="8"/>
      <c r="V67" s="8"/>
      <c r="W67" s="8"/>
    </row>
    <row r="68" spans="3:23" ht="1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U68" s="8"/>
      <c r="V68" s="8"/>
      <c r="W68" s="8"/>
    </row>
    <row r="69" spans="3:23" ht="1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U69" s="8"/>
      <c r="V69" s="8"/>
      <c r="W69" s="8"/>
    </row>
    <row r="70" spans="3:23" ht="1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U70" s="8"/>
      <c r="V70" s="8"/>
      <c r="W70" s="8"/>
    </row>
    <row r="71" spans="3:23" ht="1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U71" s="8"/>
      <c r="V71" s="8"/>
      <c r="W71" s="8"/>
    </row>
    <row r="72" spans="3:23" ht="1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U72" s="8"/>
      <c r="V72" s="8"/>
      <c r="W72" s="8"/>
    </row>
    <row r="73" spans="3:23" ht="1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U73" s="8"/>
      <c r="V73" s="8"/>
      <c r="W73" s="8"/>
    </row>
    <row r="74" spans="3:23" ht="1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U74" s="8"/>
      <c r="V74" s="8"/>
      <c r="W74" s="8"/>
    </row>
    <row r="75" spans="3:23" ht="1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U75" s="8"/>
      <c r="V75" s="8"/>
      <c r="W75" s="8"/>
    </row>
    <row r="76" spans="3:23" ht="1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U76" s="8"/>
      <c r="V76" s="8"/>
      <c r="W76" s="8"/>
    </row>
    <row r="77" spans="3:23" ht="1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U77" s="8"/>
      <c r="V77" s="8"/>
      <c r="W77" s="8"/>
    </row>
    <row r="78" spans="3:23" ht="1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U78" s="8"/>
      <c r="V78" s="8"/>
      <c r="W78" s="8"/>
    </row>
    <row r="79" spans="3:23" ht="1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U79" s="8"/>
      <c r="V79" s="8"/>
      <c r="W79" s="8"/>
    </row>
    <row r="80" spans="3:23" ht="1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U80" s="8"/>
      <c r="V80" s="8"/>
      <c r="W80" s="8"/>
    </row>
    <row r="81" spans="3:23" ht="1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U81" s="8"/>
      <c r="V81" s="8"/>
      <c r="W81" s="8"/>
    </row>
    <row r="82" spans="3:23" ht="1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U82" s="8"/>
      <c r="V82" s="8"/>
      <c r="W82" s="8"/>
    </row>
    <row r="83" spans="3:23" ht="1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U83" s="8"/>
      <c r="V83" s="8"/>
      <c r="W83" s="8"/>
    </row>
    <row r="84" spans="3:23" ht="1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U84" s="8"/>
      <c r="V84" s="8"/>
      <c r="W84" s="8"/>
    </row>
    <row r="85" spans="3:23" ht="1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U85" s="8"/>
      <c r="V85" s="8"/>
      <c r="W85" s="8"/>
    </row>
    <row r="86" spans="3:23" ht="1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U86" s="8"/>
      <c r="V86" s="8"/>
      <c r="W86" s="8"/>
    </row>
    <row r="87" spans="3:23" ht="1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U87" s="8"/>
      <c r="V87" s="8"/>
      <c r="W87" s="8"/>
    </row>
    <row r="88" spans="3:23" ht="1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U88" s="8"/>
      <c r="V88" s="8"/>
      <c r="W88" s="8"/>
    </row>
    <row r="89" spans="3:23" ht="1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U89" s="8"/>
      <c r="V89" s="8"/>
      <c r="W89" s="8"/>
    </row>
    <row r="90" spans="3:23" ht="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U90" s="8"/>
      <c r="V90" s="8"/>
      <c r="W90" s="8"/>
    </row>
    <row r="91" spans="3:23" ht="1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U91" s="8"/>
      <c r="V91" s="8"/>
      <c r="W91" s="8"/>
    </row>
    <row r="92" spans="3:23" ht="1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U92" s="8"/>
      <c r="V92" s="8"/>
      <c r="W92" s="8"/>
    </row>
    <row r="93" spans="3:23" ht="1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U93" s="8"/>
      <c r="V93" s="8"/>
      <c r="W93" s="8"/>
    </row>
    <row r="94" spans="3:23" ht="1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  <c r="V94" s="8"/>
      <c r="W94" s="8"/>
    </row>
    <row r="95" spans="3:23" ht="1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8"/>
      <c r="V95" s="8"/>
      <c r="W95" s="8"/>
    </row>
    <row r="96" spans="3:23" ht="1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  <c r="V96" s="8"/>
      <c r="W96" s="8"/>
    </row>
    <row r="97" spans="3:23" ht="1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  <c r="V97" s="8"/>
      <c r="W97" s="8"/>
    </row>
    <row r="98" spans="3:23" ht="1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U98" s="8"/>
      <c r="V98" s="8"/>
      <c r="W98" s="8"/>
    </row>
    <row r="99" spans="3:23" ht="1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U99" s="8"/>
      <c r="V99" s="8"/>
      <c r="W99" s="8"/>
    </row>
    <row r="100" spans="3:23" ht="1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U100" s="8"/>
      <c r="V100" s="8"/>
      <c r="W100" s="8"/>
    </row>
    <row r="101" spans="3:23" ht="1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U101" s="8"/>
      <c r="V101" s="8"/>
      <c r="W101" s="8"/>
    </row>
    <row r="102" spans="3:23" ht="1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U102" s="8"/>
      <c r="V102" s="8"/>
      <c r="W102" s="8"/>
    </row>
    <row r="103" spans="3:23" ht="1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U103" s="8"/>
      <c r="V103" s="8"/>
      <c r="W103" s="8"/>
    </row>
    <row r="104" spans="3:23" ht="1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U104" s="8"/>
      <c r="V104" s="8"/>
      <c r="W104" s="8"/>
    </row>
    <row r="105" spans="3:23" ht="1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U105" s="8"/>
      <c r="V105" s="8"/>
      <c r="W105" s="8"/>
    </row>
    <row r="106" spans="21:23" ht="15">
      <c r="U106" s="8"/>
      <c r="V106" s="8"/>
      <c r="W106" s="8"/>
    </row>
  </sheetData>
  <sheetProtection algorithmName="SHA-512" hashValue="yCS4jx0jTB33L7T2kRoBAuVfEbLtn/BIEZl3QrEqu0Q/K6a6QcC7L/RLQm9oJ0wet8EuhNlsnwzHN44qFPQ/rg==" saltValue="TIxmdfvPl96FUk4jxNBG3g==" spinCount="100000" sheet="1" selectLockedCells="1"/>
  <mergeCells count="24">
    <mergeCell ref="B47:S47"/>
    <mergeCell ref="G12:P12"/>
    <mergeCell ref="B44:S45"/>
    <mergeCell ref="C9:E9"/>
    <mergeCell ref="V1:W1"/>
    <mergeCell ref="G7:S7"/>
    <mergeCell ref="G9:S9"/>
    <mergeCell ref="G5:H5"/>
    <mergeCell ref="V2:W2"/>
    <mergeCell ref="V4:W4"/>
    <mergeCell ref="G19:P20"/>
    <mergeCell ref="C19:E20"/>
    <mergeCell ref="Q20:R20"/>
    <mergeCell ref="C26:E26"/>
    <mergeCell ref="C22:E23"/>
    <mergeCell ref="C1:P1"/>
    <mergeCell ref="C24:E24"/>
    <mergeCell ref="G22:R22"/>
    <mergeCell ref="C25:E25"/>
    <mergeCell ref="G13:Q13"/>
    <mergeCell ref="G14:Q14"/>
    <mergeCell ref="G15:Q15"/>
    <mergeCell ref="G16:Q16"/>
    <mergeCell ref="G17:Q17"/>
  </mergeCells>
  <dataValidations count="4">
    <dataValidation errorStyle="warning" type="list" allowBlank="1" showInputMessage="1" showErrorMessage="1" prompt="Getal tussen 1 - 5 kiezen /_x000a__x000a_Zahl zwischen 1 - 5 auswählen" error="1 - 5" sqref="S13:S17">
      <formula1>"1,2,3,4,5"</formula1>
    </dataValidation>
    <dataValidation errorStyle="warning" allowBlank="1" showInputMessage="1" showErrorMessage="1" prompt="Getal tussen 1 - 5 kiezen /_x000a__x000a_Zahl zwischen 1 - 5 auswählen" error="1 - 5" sqref="S12"/>
    <dataValidation errorStyle="information" type="list" allowBlank="1" showInputMessage="1" showErrorMessage="1" prompt="Taal kiezen (Nederlands) /_x000a__x000a_Sprache auswählen (Deutsch)" error="Nederland / Deutsch" sqref="V1:W1">
      <formula1>Sheet2!$J$3:$J$4</formula1>
    </dataValidation>
    <dataValidation errorStyle="information" type="list" allowBlank="1" showInputMessage="1" showErrorMessage="1" prompt="Jaar uitkiezen /_x000a__x000a_Jahr auswählen" sqref="G5">
      <formula1>Sheet2!$J$5:$J$12</formula1>
    </dataValidation>
  </dataValidations>
  <printOptions verticalCentered="1"/>
  <pageMargins left="0.35433070866141736" right="0.3937007874015748" top="0.31496062992125984" bottom="0.35433070866141736" header="0.1968503937007874" footer="0.1968503937007874"/>
  <pageSetup fitToHeight="1" fitToWidth="1" horizontalDpi="600" verticalDpi="600" orientation="landscape" paperSize="9" scale="56" r:id="rId2"/>
  <ignoredErrors>
    <ignoredError sqref="H24 I24:J24 L24:R2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8797-50B5-4555-83E5-5D83B11C84DB}">
  <sheetPr>
    <tabColor theme="4" tint="0.7999799847602844"/>
    <pageSetUpPr fitToPage="1"/>
  </sheetPr>
  <dimension ref="B1:AL51"/>
  <sheetViews>
    <sheetView zoomScale="80" zoomScaleNormal="8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6" width="7.57421875" style="8" customWidth="1"/>
    <col min="37" max="37" width="10.00390625" style="8" bestFit="1" customWidth="1"/>
    <col min="38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17">
        <f>+Overzicht!G5</f>
        <v>2022</v>
      </c>
      <c r="H4" s="217"/>
      <c r="J4" s="27" t="str">
        <f>VLOOKUP(5,TA,TI,FALSE)</f>
        <v>Maand</v>
      </c>
      <c r="L4" s="236" t="str">
        <f>VLOOKUP(17,TA,+Sheet2!L1+2,FALSE)</f>
        <v>September</v>
      </c>
      <c r="M4" s="236"/>
      <c r="N4" s="236"/>
      <c r="X4" s="199" t="s">
        <v>67</v>
      </c>
      <c r="Y4" s="199"/>
      <c r="Z4" s="220">
        <f>+Overzicht!N24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1" ht="21.75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31" ht="21.7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D11" s="15"/>
      <c r="AE11" s="46"/>
    </row>
    <row r="12" spans="2:36" ht="21.7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1.7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1.7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1.7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1.7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6" s="15" customFormat="1" ht="15">
      <c r="G17" s="16">
        <f>+Aug!AK17+1</f>
        <v>44805</v>
      </c>
      <c r="H17" s="16">
        <f>+G17+1</f>
        <v>44806</v>
      </c>
      <c r="I17" s="16">
        <f aca="true" t="shared" si="2" ref="I17:X18">+H17+1</f>
        <v>44807</v>
      </c>
      <c r="J17" s="16">
        <f t="shared" si="2"/>
        <v>44808</v>
      </c>
      <c r="K17" s="16">
        <f t="shared" si="2"/>
        <v>44809</v>
      </c>
      <c r="L17" s="16">
        <f t="shared" si="2"/>
        <v>44810</v>
      </c>
      <c r="M17" s="16">
        <f t="shared" si="2"/>
        <v>44811</v>
      </c>
      <c r="N17" s="16">
        <f t="shared" si="2"/>
        <v>44812</v>
      </c>
      <c r="O17" s="16">
        <f t="shared" si="2"/>
        <v>44813</v>
      </c>
      <c r="P17" s="16">
        <f t="shared" si="2"/>
        <v>44814</v>
      </c>
      <c r="Q17" s="16">
        <f t="shared" si="2"/>
        <v>44815</v>
      </c>
      <c r="R17" s="16">
        <f t="shared" si="2"/>
        <v>44816</v>
      </c>
      <c r="S17" s="16">
        <f t="shared" si="2"/>
        <v>44817</v>
      </c>
      <c r="T17" s="16">
        <f t="shared" si="2"/>
        <v>44818</v>
      </c>
      <c r="U17" s="16">
        <f t="shared" si="2"/>
        <v>44819</v>
      </c>
      <c r="V17" s="16">
        <f t="shared" si="2"/>
        <v>44820</v>
      </c>
      <c r="W17" s="16">
        <f t="shared" si="2"/>
        <v>44821</v>
      </c>
      <c r="X17" s="16">
        <f t="shared" si="2"/>
        <v>44822</v>
      </c>
      <c r="Y17" s="16">
        <f aca="true" t="shared" si="3" ref="Y17:AJ18">+X17+1</f>
        <v>44823</v>
      </c>
      <c r="Z17" s="16">
        <f t="shared" si="3"/>
        <v>44824</v>
      </c>
      <c r="AA17" s="16">
        <f t="shared" si="3"/>
        <v>44825</v>
      </c>
      <c r="AB17" s="16">
        <f t="shared" si="3"/>
        <v>44826</v>
      </c>
      <c r="AC17" s="16">
        <f t="shared" si="3"/>
        <v>44827</v>
      </c>
      <c r="AD17" s="16">
        <f t="shared" si="3"/>
        <v>44828</v>
      </c>
      <c r="AE17" s="16">
        <f t="shared" si="3"/>
        <v>44829</v>
      </c>
      <c r="AF17" s="16">
        <f t="shared" si="3"/>
        <v>44830</v>
      </c>
      <c r="AG17" s="16">
        <f t="shared" si="3"/>
        <v>44831</v>
      </c>
      <c r="AH17" s="16">
        <f t="shared" si="3"/>
        <v>44832</v>
      </c>
      <c r="AI17" s="16">
        <f t="shared" si="3"/>
        <v>44833</v>
      </c>
      <c r="AJ17" s="16">
        <f t="shared" si="3"/>
        <v>44834</v>
      </c>
    </row>
    <row r="18" spans="2:37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Totaal</v>
      </c>
    </row>
    <row r="19" spans="2:37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J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40" t="str">
        <f t="shared" si="4"/>
        <v>Vr</v>
      </c>
      <c r="I19" s="40" t="str">
        <f t="shared" si="4"/>
        <v>Za</v>
      </c>
      <c r="J19" s="40" t="str">
        <f t="shared" si="4"/>
        <v>Zo</v>
      </c>
      <c r="K19" s="40" t="str">
        <f t="shared" si="4"/>
        <v>Ma</v>
      </c>
      <c r="L19" s="40" t="str">
        <f t="shared" si="4"/>
        <v>Di</v>
      </c>
      <c r="M19" s="40" t="str">
        <f t="shared" si="4"/>
        <v>Wo</v>
      </c>
      <c r="N19" s="40" t="str">
        <f t="shared" si="4"/>
        <v>Do</v>
      </c>
      <c r="O19" s="40" t="str">
        <f t="shared" si="4"/>
        <v>Vr</v>
      </c>
      <c r="P19" s="40" t="str">
        <f t="shared" si="4"/>
        <v>Za</v>
      </c>
      <c r="Q19" s="40" t="str">
        <f t="shared" si="4"/>
        <v>Zo</v>
      </c>
      <c r="R19" s="40" t="str">
        <f t="shared" si="4"/>
        <v>Ma</v>
      </c>
      <c r="S19" s="40" t="str">
        <f t="shared" si="4"/>
        <v>Di</v>
      </c>
      <c r="T19" s="40" t="str">
        <f t="shared" si="4"/>
        <v>Wo</v>
      </c>
      <c r="U19" s="40" t="str">
        <f t="shared" si="4"/>
        <v>Do</v>
      </c>
      <c r="V19" s="40" t="str">
        <f t="shared" si="4"/>
        <v>Vr</v>
      </c>
      <c r="W19" s="40" t="str">
        <f t="shared" si="4"/>
        <v>Za</v>
      </c>
      <c r="X19" s="40" t="str">
        <f t="shared" si="4"/>
        <v>Zo</v>
      </c>
      <c r="Y19" s="40" t="str">
        <f t="shared" si="4"/>
        <v>Ma</v>
      </c>
      <c r="Z19" s="40" t="str">
        <f t="shared" si="4"/>
        <v>Di</v>
      </c>
      <c r="AA19" s="40" t="str">
        <f t="shared" si="4"/>
        <v>Wo</v>
      </c>
      <c r="AB19" s="40" t="str">
        <f t="shared" si="4"/>
        <v>Do</v>
      </c>
      <c r="AC19" s="40" t="str">
        <f t="shared" si="4"/>
        <v>Vr</v>
      </c>
      <c r="AD19" s="40" t="str">
        <f t="shared" si="4"/>
        <v>Za</v>
      </c>
      <c r="AE19" s="40" t="str">
        <f t="shared" si="4"/>
        <v>Zo</v>
      </c>
      <c r="AF19" s="40" t="str">
        <f t="shared" si="4"/>
        <v>Ma</v>
      </c>
      <c r="AG19" s="40" t="str">
        <f t="shared" si="4"/>
        <v>Di</v>
      </c>
      <c r="AH19" s="40" t="str">
        <f t="shared" si="4"/>
        <v>Wo</v>
      </c>
      <c r="AI19" s="40" t="str">
        <f t="shared" si="4"/>
        <v>Do</v>
      </c>
      <c r="AJ19" s="40" t="str">
        <f t="shared" si="4"/>
        <v>Vr</v>
      </c>
      <c r="AK19" s="55"/>
    </row>
    <row r="20" spans="2:37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5" ref="I20:AJ20">IF(OR(WEEKDAY(I17)=1,WEEKDAY(I17)=7),1,0)</f>
        <v>1</v>
      </c>
      <c r="J20" s="15">
        <f t="shared" si="5"/>
        <v>1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1</v>
      </c>
      <c r="Q20" s="15">
        <f t="shared" si="5"/>
        <v>1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1</v>
      </c>
      <c r="X20" s="15">
        <f t="shared" si="5"/>
        <v>1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1</v>
      </c>
      <c r="AE20" s="15">
        <f t="shared" si="5"/>
        <v>1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55"/>
    </row>
    <row r="21" spans="2:37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K21" s="55"/>
    </row>
    <row r="22" spans="2:37" s="47" customFormat="1" ht="30.75" customHeight="1">
      <c r="B22" s="37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>
        <f aca="true" t="shared" si="6" ref="AK22:AK27">SUM(G22:AJ22)</f>
        <v>0</v>
      </c>
    </row>
    <row r="23" spans="2:37" s="47" customFormat="1" ht="30.75" customHeight="1">
      <c r="B23" s="37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>
        <f t="shared" si="6"/>
        <v>0</v>
      </c>
    </row>
    <row r="24" spans="2:37" s="47" customFormat="1" ht="30.75" customHeight="1">
      <c r="B24" s="37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>
        <f t="shared" si="6"/>
        <v>0</v>
      </c>
    </row>
    <row r="25" spans="2:37" s="47" customFormat="1" ht="30.75" customHeight="1">
      <c r="B25" s="37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2">
        <f t="shared" si="6"/>
        <v>0</v>
      </c>
    </row>
    <row r="26" spans="2:37" s="47" customFormat="1" ht="30.75" customHeight="1">
      <c r="B26" s="37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>
        <f t="shared" si="6"/>
        <v>0</v>
      </c>
    </row>
    <row r="27" spans="2:37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J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5">
        <f t="shared" si="6"/>
        <v>0</v>
      </c>
    </row>
    <row r="28" spans="2:37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2"/>
    </row>
    <row r="29" spans="2:37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92">
        <f>SUM(G29:AJ29)</f>
        <v>0</v>
      </c>
    </row>
    <row r="30" spans="2:37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92"/>
    </row>
    <row r="31" spans="2:37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92">
        <f>SUM(G31:AJ31)</f>
        <v>0</v>
      </c>
    </row>
    <row r="32" spans="2:37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92"/>
    </row>
    <row r="33" spans="2:37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92">
        <f>SUM(G33:AJ33)</f>
        <v>0</v>
      </c>
    </row>
    <row r="34" spans="2:37" s="47" customFormat="1" ht="15.5">
      <c r="B34" s="129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92"/>
    </row>
    <row r="35" spans="2:37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J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6">
        <f>SUM(G35:AJ35)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9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9"/>
    </row>
    <row r="47" spans="2:37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7" s="61" customFormat="1" ht="21.65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VbUInDuCGPlyMhGWCxVIOs6D6vkSf6NKpbTaOdyb0E2wzUvNh8WoSQ1MmuEK6iyVRyEqSVhPqpqNImmnW65wqg==" saltValue="EZ/M2oq3EudQsJXs3hNadQ==" spinCount="100000" sheet="1" objects="1" scenarios="1" selectLockedCells="1"/>
  <mergeCells count="28">
    <mergeCell ref="B51:AL51"/>
    <mergeCell ref="B10:E10"/>
    <mergeCell ref="G10:AA10"/>
    <mergeCell ref="AD12:AJ13"/>
    <mergeCell ref="G1:AK1"/>
    <mergeCell ref="G2:AK2"/>
    <mergeCell ref="B38:AK39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6:C16"/>
    <mergeCell ref="G16:AA16"/>
    <mergeCell ref="B14:C14"/>
    <mergeCell ref="G14:AA14"/>
    <mergeCell ref="B15:C15"/>
    <mergeCell ref="G15:AA15"/>
    <mergeCell ref="B12:C12"/>
    <mergeCell ref="G12:AA12"/>
    <mergeCell ref="B13:C13"/>
    <mergeCell ref="G13:AA13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6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E7FF-B940-40C6-B335-330DF7A17A5C}">
  <sheetPr>
    <tabColor theme="4" tint="0.7999799847602844"/>
    <pageSetUpPr fitToPage="1"/>
  </sheetPr>
  <dimension ref="B1:AL51"/>
  <sheetViews>
    <sheetView zoomScale="80" zoomScaleNormal="8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9.42187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36">
        <f>+Overzicht!G5</f>
        <v>2022</v>
      </c>
      <c r="H4" s="236"/>
      <c r="J4" s="26" t="str">
        <f>VLOOKUP(5,TA,TI,FALSE)</f>
        <v>Maand</v>
      </c>
      <c r="L4" s="236" t="str">
        <f>VLOOKUP(18,TA,+Sheet2!L1+2,FALSE)</f>
        <v>Oktober</v>
      </c>
      <c r="M4" s="236"/>
      <c r="N4" s="236"/>
      <c r="X4" s="199" t="s">
        <v>67</v>
      </c>
      <c r="Y4" s="199"/>
      <c r="Z4" s="220">
        <f>+Overzicht!P24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27" ht="22.5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27" ht="22.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2.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2.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2.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2.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2.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7" s="15" customFormat="1" ht="15">
      <c r="G17" s="16">
        <f>+Sept!AJ17+1</f>
        <v>44835</v>
      </c>
      <c r="H17" s="16">
        <f>+G17+1</f>
        <v>44836</v>
      </c>
      <c r="I17" s="16">
        <f aca="true" t="shared" si="2" ref="I17:X18">+H17+1</f>
        <v>44837</v>
      </c>
      <c r="J17" s="16">
        <f t="shared" si="2"/>
        <v>44838</v>
      </c>
      <c r="K17" s="16">
        <f t="shared" si="2"/>
        <v>44839</v>
      </c>
      <c r="L17" s="16">
        <f t="shared" si="2"/>
        <v>44840</v>
      </c>
      <c r="M17" s="16">
        <f t="shared" si="2"/>
        <v>44841</v>
      </c>
      <c r="N17" s="16">
        <f t="shared" si="2"/>
        <v>44842</v>
      </c>
      <c r="O17" s="16">
        <f t="shared" si="2"/>
        <v>44843</v>
      </c>
      <c r="P17" s="16">
        <f t="shared" si="2"/>
        <v>44844</v>
      </c>
      <c r="Q17" s="16">
        <f t="shared" si="2"/>
        <v>44845</v>
      </c>
      <c r="R17" s="16">
        <f t="shared" si="2"/>
        <v>44846</v>
      </c>
      <c r="S17" s="16">
        <f t="shared" si="2"/>
        <v>44847</v>
      </c>
      <c r="T17" s="16">
        <f t="shared" si="2"/>
        <v>44848</v>
      </c>
      <c r="U17" s="16">
        <f t="shared" si="2"/>
        <v>44849</v>
      </c>
      <c r="V17" s="16">
        <f t="shared" si="2"/>
        <v>44850</v>
      </c>
      <c r="W17" s="16">
        <f t="shared" si="2"/>
        <v>44851</v>
      </c>
      <c r="X17" s="16">
        <f t="shared" si="2"/>
        <v>44852</v>
      </c>
      <c r="Y17" s="16">
        <f aca="true" t="shared" si="3" ref="Y17:AK18">+X17+1</f>
        <v>44853</v>
      </c>
      <c r="Z17" s="16">
        <f t="shared" si="3"/>
        <v>44854</v>
      </c>
      <c r="AA17" s="16">
        <f t="shared" si="3"/>
        <v>44855</v>
      </c>
      <c r="AB17" s="16">
        <f t="shared" si="3"/>
        <v>44856</v>
      </c>
      <c r="AC17" s="16">
        <f t="shared" si="3"/>
        <v>44857</v>
      </c>
      <c r="AD17" s="16">
        <f t="shared" si="3"/>
        <v>44858</v>
      </c>
      <c r="AE17" s="16">
        <f t="shared" si="3"/>
        <v>44859</v>
      </c>
      <c r="AF17" s="16">
        <f t="shared" si="3"/>
        <v>44860</v>
      </c>
      <c r="AG17" s="16">
        <f t="shared" si="3"/>
        <v>44861</v>
      </c>
      <c r="AH17" s="16">
        <f t="shared" si="3"/>
        <v>44862</v>
      </c>
      <c r="AI17" s="16">
        <f t="shared" si="3"/>
        <v>44863</v>
      </c>
      <c r="AJ17" s="16">
        <f t="shared" si="3"/>
        <v>44864</v>
      </c>
      <c r="AK17" s="16">
        <f t="shared" si="3"/>
        <v>44865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Za</v>
      </c>
      <c r="H19" s="40" t="str">
        <f t="shared" si="4"/>
        <v>Zo</v>
      </c>
      <c r="I19" s="40" t="str">
        <f t="shared" si="4"/>
        <v>Ma</v>
      </c>
      <c r="J19" s="40" t="str">
        <f t="shared" si="4"/>
        <v>Di</v>
      </c>
      <c r="K19" s="40" t="str">
        <f t="shared" si="4"/>
        <v>Wo</v>
      </c>
      <c r="L19" s="40" t="str">
        <f t="shared" si="4"/>
        <v>Do</v>
      </c>
      <c r="M19" s="40" t="str">
        <f t="shared" si="4"/>
        <v>Vr</v>
      </c>
      <c r="N19" s="40" t="str">
        <f t="shared" si="4"/>
        <v>Za</v>
      </c>
      <c r="O19" s="40" t="str">
        <f t="shared" si="4"/>
        <v>Zo</v>
      </c>
      <c r="P19" s="40" t="str">
        <f t="shared" si="4"/>
        <v>Ma</v>
      </c>
      <c r="Q19" s="40" t="str">
        <f t="shared" si="4"/>
        <v>Di</v>
      </c>
      <c r="R19" s="40" t="str">
        <f t="shared" si="4"/>
        <v>Wo</v>
      </c>
      <c r="S19" s="40" t="str">
        <f t="shared" si="4"/>
        <v>Do</v>
      </c>
      <c r="T19" s="40" t="str">
        <f t="shared" si="4"/>
        <v>Vr</v>
      </c>
      <c r="U19" s="40" t="str">
        <f t="shared" si="4"/>
        <v>Za</v>
      </c>
      <c r="V19" s="40" t="str">
        <f t="shared" si="4"/>
        <v>Zo</v>
      </c>
      <c r="W19" s="40" t="str">
        <f t="shared" si="4"/>
        <v>Ma</v>
      </c>
      <c r="X19" s="40" t="str">
        <f t="shared" si="4"/>
        <v>Di</v>
      </c>
      <c r="Y19" s="40" t="str">
        <f t="shared" si="4"/>
        <v>Wo</v>
      </c>
      <c r="Z19" s="40" t="str">
        <f t="shared" si="4"/>
        <v>Do</v>
      </c>
      <c r="AA19" s="40" t="str">
        <f t="shared" si="4"/>
        <v>Vr</v>
      </c>
      <c r="AB19" s="40" t="str">
        <f t="shared" si="4"/>
        <v>Za</v>
      </c>
      <c r="AC19" s="40" t="str">
        <f t="shared" si="4"/>
        <v>Zo</v>
      </c>
      <c r="AD19" s="40" t="str">
        <f t="shared" si="4"/>
        <v>Ma</v>
      </c>
      <c r="AE19" s="40" t="str">
        <f t="shared" si="4"/>
        <v>Di</v>
      </c>
      <c r="AF19" s="40" t="str">
        <f t="shared" si="4"/>
        <v>Wo</v>
      </c>
      <c r="AG19" s="40" t="str">
        <f t="shared" si="4"/>
        <v>Do</v>
      </c>
      <c r="AH19" s="40" t="str">
        <f t="shared" si="4"/>
        <v>Vr</v>
      </c>
      <c r="AI19" s="40" t="str">
        <f t="shared" si="4"/>
        <v>Za</v>
      </c>
      <c r="AJ19" s="40" t="str">
        <f t="shared" si="4"/>
        <v>Zo</v>
      </c>
      <c r="AK19" s="40" t="str">
        <f t="shared" si="4"/>
        <v>Ma</v>
      </c>
      <c r="AL19" s="55"/>
    </row>
    <row r="20" spans="2:38" ht="15">
      <c r="B20" s="20"/>
      <c r="G20" s="43">
        <f>IF(OR(WEEKDAY(G17)=1,WEEKDAY(G17)=7),1,0)</f>
        <v>1</v>
      </c>
      <c r="H20" s="15">
        <f>IF(OR(WEEKDAY(H17)=1,WEEKDAY(H17)=7),1,0)</f>
        <v>1</v>
      </c>
      <c r="I20" s="15">
        <f aca="true" t="shared" si="5" ref="I20:AK20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1</v>
      </c>
      <c r="O20" s="15">
        <f t="shared" si="5"/>
        <v>1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1</v>
      </c>
      <c r="V20" s="15">
        <f t="shared" si="5"/>
        <v>1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1</v>
      </c>
      <c r="AC20" s="15">
        <f t="shared" si="5"/>
        <v>1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1</v>
      </c>
      <c r="AJ20" s="15">
        <f t="shared" si="5"/>
        <v>1</v>
      </c>
      <c r="AK20" s="15">
        <f t="shared" si="5"/>
        <v>0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L21" s="55"/>
    </row>
    <row r="22" spans="2:38" s="47" customFormat="1" ht="30.75" customHeight="1">
      <c r="B22" s="37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>
        <f aca="true" t="shared" si="6" ref="AL22:AL27">SUM(G22:AK22)</f>
        <v>0</v>
      </c>
    </row>
    <row r="23" spans="2:38" s="47" customFormat="1" ht="30.75" customHeight="1">
      <c r="B23" s="37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>
        <f t="shared" si="6"/>
        <v>0</v>
      </c>
    </row>
    <row r="24" spans="2:38" s="47" customFormat="1" ht="30.75" customHeight="1">
      <c r="B24" s="37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>
        <f t="shared" si="6"/>
        <v>0</v>
      </c>
    </row>
    <row r="25" spans="2:38" s="47" customFormat="1" ht="30.75" customHeight="1">
      <c r="B25" s="37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>
        <f t="shared" si="6"/>
        <v>0</v>
      </c>
    </row>
    <row r="26" spans="2:38" s="47" customFormat="1" ht="30.75" customHeight="1">
      <c r="B26" s="37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>
        <f t="shared" si="6"/>
        <v>0</v>
      </c>
    </row>
    <row r="27" spans="2:38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K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4">
        <f t="shared" si="7"/>
        <v>0</v>
      </c>
      <c r="AL27" s="95">
        <f t="shared" si="6"/>
        <v>0</v>
      </c>
    </row>
    <row r="28" spans="2:38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2"/>
    </row>
    <row r="29" spans="2:38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00">
        <v>0</v>
      </c>
      <c r="AL29" s="92">
        <f>SUM(G29:AK29)</f>
        <v>0</v>
      </c>
    </row>
    <row r="30" spans="2:38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2"/>
    </row>
    <row r="31" spans="2:38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92">
        <f>SUM(G31:AK31)</f>
        <v>0</v>
      </c>
    </row>
    <row r="32" spans="2:38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92"/>
    </row>
    <row r="33" spans="2:38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92">
        <f>SUM(G33:AK33)</f>
        <v>0</v>
      </c>
    </row>
    <row r="34" spans="2:38" s="47" customFormat="1" ht="15.5">
      <c r="B34" s="129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92"/>
    </row>
    <row r="35" spans="2:38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K35">SUM(G27:G33)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5">
        <f t="shared" si="8"/>
        <v>0</v>
      </c>
      <c r="AL35" s="106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1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rpSJyM8TLRhB3PL9jSkCP7wAYrIIuNb7AKf2BD8XXMOjxYYi1vfo+b5JeV4QGRp8c2L2AtuvGMIemuOrJIqtXA==" saltValue="m5hxh1uAw3aepqBPObMaiA==" spinCount="100000" sheet="1" objects="1" scenarios="1" insertColumns="0" deleteColumns="0" selectLockedCells="1"/>
  <mergeCells count="28">
    <mergeCell ref="B51:AL51"/>
    <mergeCell ref="AD12:AJ13"/>
    <mergeCell ref="B38:AL39"/>
    <mergeCell ref="G1:AL1"/>
    <mergeCell ref="G2:AL2"/>
    <mergeCell ref="B49:E49"/>
    <mergeCell ref="K49:V49"/>
    <mergeCell ref="AA49:AL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D980C-C31D-4DAE-974E-A254A53B5795}">
  <sheetPr>
    <tabColor theme="4" tint="0.7999799847602844"/>
    <pageSetUpPr fitToPage="1"/>
  </sheetPr>
  <dimension ref="B1:AL51"/>
  <sheetViews>
    <sheetView zoomScale="80" zoomScaleNormal="8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6" width="7.57421875" style="8" customWidth="1"/>
    <col min="37" max="37" width="10.00390625" style="8" bestFit="1" customWidth="1"/>
    <col min="38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36">
        <f>+Overzicht!G5</f>
        <v>2022</v>
      </c>
      <c r="H4" s="236"/>
      <c r="J4" s="26" t="str">
        <f>VLOOKUP(5,TA,TI,FALSE)</f>
        <v>Maand</v>
      </c>
      <c r="L4" s="236" t="str">
        <f>VLOOKUP(19,TA,+Sheet2!L1+2,FALSE)</f>
        <v>November</v>
      </c>
      <c r="M4" s="236"/>
      <c r="N4" s="236"/>
      <c r="X4" s="199" t="s">
        <v>67</v>
      </c>
      <c r="Y4" s="199"/>
      <c r="Z4" s="220">
        <f>+Overzicht!Q24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27" ht="23.25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27" ht="23.2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3.2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3.2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3.2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3.2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3.2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6" s="15" customFormat="1" ht="15">
      <c r="G17" s="16">
        <f>+Okt!AK17+1</f>
        <v>44866</v>
      </c>
      <c r="H17" s="16">
        <f>+G17+1</f>
        <v>44867</v>
      </c>
      <c r="I17" s="16">
        <f aca="true" t="shared" si="2" ref="I17:X18">+H17+1</f>
        <v>44868</v>
      </c>
      <c r="J17" s="16">
        <f t="shared" si="2"/>
        <v>44869</v>
      </c>
      <c r="K17" s="16">
        <f t="shared" si="2"/>
        <v>44870</v>
      </c>
      <c r="L17" s="16">
        <f t="shared" si="2"/>
        <v>44871</v>
      </c>
      <c r="M17" s="16">
        <f t="shared" si="2"/>
        <v>44872</v>
      </c>
      <c r="N17" s="16">
        <f t="shared" si="2"/>
        <v>44873</v>
      </c>
      <c r="O17" s="16">
        <f t="shared" si="2"/>
        <v>44874</v>
      </c>
      <c r="P17" s="16">
        <f t="shared" si="2"/>
        <v>44875</v>
      </c>
      <c r="Q17" s="16">
        <f t="shared" si="2"/>
        <v>44876</v>
      </c>
      <c r="R17" s="16">
        <f t="shared" si="2"/>
        <v>44877</v>
      </c>
      <c r="S17" s="16">
        <f t="shared" si="2"/>
        <v>44878</v>
      </c>
      <c r="T17" s="16">
        <f t="shared" si="2"/>
        <v>44879</v>
      </c>
      <c r="U17" s="16">
        <f t="shared" si="2"/>
        <v>44880</v>
      </c>
      <c r="V17" s="16">
        <f t="shared" si="2"/>
        <v>44881</v>
      </c>
      <c r="W17" s="16">
        <f t="shared" si="2"/>
        <v>44882</v>
      </c>
      <c r="X17" s="16">
        <f t="shared" si="2"/>
        <v>44883</v>
      </c>
      <c r="Y17" s="16">
        <f aca="true" t="shared" si="3" ref="Y17:AJ18">+X17+1</f>
        <v>44884</v>
      </c>
      <c r="Z17" s="16">
        <f t="shared" si="3"/>
        <v>44885</v>
      </c>
      <c r="AA17" s="16">
        <f t="shared" si="3"/>
        <v>44886</v>
      </c>
      <c r="AB17" s="16">
        <f t="shared" si="3"/>
        <v>44887</v>
      </c>
      <c r="AC17" s="16">
        <f t="shared" si="3"/>
        <v>44888</v>
      </c>
      <c r="AD17" s="16">
        <f t="shared" si="3"/>
        <v>44889</v>
      </c>
      <c r="AE17" s="16">
        <f t="shared" si="3"/>
        <v>44890</v>
      </c>
      <c r="AF17" s="16">
        <f t="shared" si="3"/>
        <v>44891</v>
      </c>
      <c r="AG17" s="16">
        <f t="shared" si="3"/>
        <v>44892</v>
      </c>
      <c r="AH17" s="16">
        <f t="shared" si="3"/>
        <v>44893</v>
      </c>
      <c r="AI17" s="16">
        <f t="shared" si="3"/>
        <v>44894</v>
      </c>
      <c r="AJ17" s="16">
        <f t="shared" si="3"/>
        <v>44895</v>
      </c>
    </row>
    <row r="18" spans="2:37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Totaal</v>
      </c>
    </row>
    <row r="19" spans="2:37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J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Di</v>
      </c>
      <c r="H19" s="40" t="str">
        <f t="shared" si="4"/>
        <v>Wo</v>
      </c>
      <c r="I19" s="40" t="str">
        <f t="shared" si="4"/>
        <v>Do</v>
      </c>
      <c r="J19" s="40" t="str">
        <f t="shared" si="4"/>
        <v>Vr</v>
      </c>
      <c r="K19" s="40" t="str">
        <f t="shared" si="4"/>
        <v>Za</v>
      </c>
      <c r="L19" s="40" t="str">
        <f t="shared" si="4"/>
        <v>Zo</v>
      </c>
      <c r="M19" s="40" t="str">
        <f t="shared" si="4"/>
        <v>Ma</v>
      </c>
      <c r="N19" s="40" t="str">
        <f t="shared" si="4"/>
        <v>Di</v>
      </c>
      <c r="O19" s="40" t="str">
        <f t="shared" si="4"/>
        <v>Wo</v>
      </c>
      <c r="P19" s="40" t="str">
        <f t="shared" si="4"/>
        <v>Do</v>
      </c>
      <c r="Q19" s="40" t="str">
        <f t="shared" si="4"/>
        <v>Vr</v>
      </c>
      <c r="R19" s="40" t="str">
        <f t="shared" si="4"/>
        <v>Za</v>
      </c>
      <c r="S19" s="40" t="str">
        <f t="shared" si="4"/>
        <v>Zo</v>
      </c>
      <c r="T19" s="40" t="str">
        <f t="shared" si="4"/>
        <v>Ma</v>
      </c>
      <c r="U19" s="40" t="str">
        <f t="shared" si="4"/>
        <v>Di</v>
      </c>
      <c r="V19" s="40" t="str">
        <f t="shared" si="4"/>
        <v>Wo</v>
      </c>
      <c r="W19" s="40" t="str">
        <f t="shared" si="4"/>
        <v>Do</v>
      </c>
      <c r="X19" s="40" t="str">
        <f t="shared" si="4"/>
        <v>Vr</v>
      </c>
      <c r="Y19" s="40" t="str">
        <f t="shared" si="4"/>
        <v>Za</v>
      </c>
      <c r="Z19" s="40" t="str">
        <f t="shared" si="4"/>
        <v>Zo</v>
      </c>
      <c r="AA19" s="40" t="str">
        <f t="shared" si="4"/>
        <v>Ma</v>
      </c>
      <c r="AB19" s="40" t="str">
        <f t="shared" si="4"/>
        <v>Di</v>
      </c>
      <c r="AC19" s="40" t="str">
        <f t="shared" si="4"/>
        <v>Wo</v>
      </c>
      <c r="AD19" s="40" t="str">
        <f t="shared" si="4"/>
        <v>Do</v>
      </c>
      <c r="AE19" s="40" t="str">
        <f t="shared" si="4"/>
        <v>Vr</v>
      </c>
      <c r="AF19" s="40" t="str">
        <f t="shared" si="4"/>
        <v>Za</v>
      </c>
      <c r="AG19" s="40" t="str">
        <f t="shared" si="4"/>
        <v>Zo</v>
      </c>
      <c r="AH19" s="40" t="str">
        <f t="shared" si="4"/>
        <v>Ma</v>
      </c>
      <c r="AI19" s="40" t="str">
        <f t="shared" si="4"/>
        <v>Di</v>
      </c>
      <c r="AJ19" s="40" t="str">
        <f t="shared" si="4"/>
        <v>Wo</v>
      </c>
      <c r="AK19" s="55"/>
    </row>
    <row r="20" spans="2:37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5" ref="I20:AJ20">IF(OR(WEEKDAY(I17)=1,WEEKDAY(I17)=7),1,0)</f>
        <v>0</v>
      </c>
      <c r="J20" s="15">
        <f t="shared" si="5"/>
        <v>0</v>
      </c>
      <c r="K20" s="15">
        <f t="shared" si="5"/>
        <v>1</v>
      </c>
      <c r="L20" s="15">
        <f t="shared" si="5"/>
        <v>1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1</v>
      </c>
      <c r="S20" s="15">
        <f t="shared" si="5"/>
        <v>1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1</v>
      </c>
      <c r="Z20" s="15">
        <f t="shared" si="5"/>
        <v>1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1</v>
      </c>
      <c r="AG20" s="15">
        <f t="shared" si="5"/>
        <v>1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55"/>
    </row>
    <row r="21" spans="2:37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K21" s="55"/>
    </row>
    <row r="22" spans="2:37" s="47" customFormat="1" ht="30.75" customHeight="1">
      <c r="B22" s="37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>
        <f aca="true" t="shared" si="6" ref="AK22:AK27">SUM(G22:AJ22)</f>
        <v>0</v>
      </c>
    </row>
    <row r="23" spans="2:37" s="47" customFormat="1" ht="30.75" customHeight="1">
      <c r="B23" s="37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>
        <f t="shared" si="6"/>
        <v>0</v>
      </c>
    </row>
    <row r="24" spans="2:37" s="47" customFormat="1" ht="30.75" customHeight="1">
      <c r="B24" s="37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>
        <f t="shared" si="6"/>
        <v>0</v>
      </c>
    </row>
    <row r="25" spans="2:37" s="47" customFormat="1" ht="30.75" customHeight="1">
      <c r="B25" s="37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2">
        <f t="shared" si="6"/>
        <v>0</v>
      </c>
    </row>
    <row r="26" spans="2:37" s="47" customFormat="1" ht="30.75" customHeight="1">
      <c r="B26" s="37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>
        <f t="shared" si="6"/>
        <v>0</v>
      </c>
    </row>
    <row r="27" spans="2:37" s="128" customFormat="1" ht="18">
      <c r="B27" s="124"/>
      <c r="C27" s="63" t="str">
        <f>VLOOKUP(29,TA,TI,FALSE)</f>
        <v>Totaal Interreg VI-A projecten:</v>
      </c>
      <c r="D27" s="63"/>
      <c r="E27" s="63"/>
      <c r="F27" s="63"/>
      <c r="G27" s="93">
        <f aca="true" t="shared" si="7" ref="G27:AJ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5">
        <f t="shared" si="6"/>
        <v>0</v>
      </c>
    </row>
    <row r="28" spans="2:37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2"/>
    </row>
    <row r="29" spans="2:37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92">
        <f>SUM(G29:AJ29)</f>
        <v>0</v>
      </c>
    </row>
    <row r="30" spans="2:37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92"/>
    </row>
    <row r="31" spans="2:37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92">
        <f>SUM(G31:AJ31)</f>
        <v>0</v>
      </c>
    </row>
    <row r="32" spans="2:37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92"/>
    </row>
    <row r="33" spans="2:37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92">
        <f>SUM(G33:AJ33)</f>
        <v>0</v>
      </c>
    </row>
    <row r="34" spans="2:37" s="47" customFormat="1" ht="15.5">
      <c r="B34" s="129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2"/>
    </row>
    <row r="35" spans="2:37" s="47" customFormat="1" ht="18">
      <c r="B35" s="169"/>
      <c r="C35" s="102" t="str">
        <f>VLOOKUP(8,TA,TI,FALSE)</f>
        <v>Totaal aantal uren</v>
      </c>
      <c r="D35" s="102"/>
      <c r="E35" s="102"/>
      <c r="F35" s="102"/>
      <c r="G35" s="104">
        <f aca="true" t="shared" si="8" ref="G35:AJ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6">
        <f>SUM(G35:AJ35)</f>
        <v>0</v>
      </c>
    </row>
    <row r="37" spans="2:37" ht="15" customHeight="1">
      <c r="B37" s="222" t="str">
        <f>VLOOKUP(27,TA,TI,FALSE)</f>
        <v>Wij verklaren de gegevens juist en volledig te hebben ingevuld. De verrichte projectarbeidsuren waren in het kader van een efficiënte en doelmatige projectuitvoering vereist.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4"/>
    </row>
    <row r="38" spans="2:38" ht="18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7"/>
      <c r="AL38" s="59"/>
    </row>
    <row r="39" spans="2:38" ht="14.2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7" spans="2:37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7" s="61" customFormat="1" ht="22.9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9yeTjkQLRvy0nCR9ZxqaPp4paRIFYxS3EIaPVU/wtB8z9wcM4Ot48OsCAF6wp9vxXdvNO/IHkXuSLW69Ag5hiA==" saltValue="2UAWM9jVJHE71JhwnkYGzQ==" spinCount="100000" sheet="1" objects="1" scenarios="1" selectLockedCells="1"/>
  <mergeCells count="28">
    <mergeCell ref="B51:AL51"/>
    <mergeCell ref="AD12:AJ13"/>
    <mergeCell ref="B37:AK38"/>
    <mergeCell ref="G1:AL1"/>
    <mergeCell ref="G2:AL2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dataValidations count="1">
    <dataValidation errorStyle="information" type="list" allowBlank="1" showInputMessage="1" showErrorMessage="1" prompt="Taal kiezen (Nederlands) /_x000a__x000a_Sprache auswählen (Deutsch)" error="Nederland / Deutsch" sqref="AK1">
      <formula1>Sheet2!$J$3:$J$4</formula1>
    </dataValidation>
  </dataValidations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6" r:id="rId3"/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6E4B-FEAA-41A1-8204-0E93AF9C6446}">
  <sheetPr>
    <tabColor theme="4" tint="0.7999799847602844"/>
    <pageSetUpPr fitToPage="1"/>
  </sheetPr>
  <dimension ref="A1:AL51"/>
  <sheetViews>
    <sheetView zoomScale="80" zoomScaleNormal="80" workbookViewId="0" topLeftCell="A1">
      <selection activeCell="G26" sqref="G26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8.851562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17">
        <f>+Overzicht!G5</f>
        <v>2022</v>
      </c>
      <c r="H4" s="217"/>
      <c r="J4" s="26" t="str">
        <f>VLOOKUP(7,TA,TI,FALSE)</f>
        <v>Totaal</v>
      </c>
      <c r="L4" s="236" t="str">
        <f>VLOOKUP(20,TA,+Sheet2!L1+2,FALSE)</f>
        <v>December</v>
      </c>
      <c r="M4" s="236"/>
      <c r="N4" s="236"/>
      <c r="X4" s="199" t="s">
        <v>67</v>
      </c>
      <c r="Y4" s="199"/>
      <c r="Z4" s="220">
        <f>+Overzicht!R24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27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27" ht="20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2.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2.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2.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2.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2.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7" s="15" customFormat="1" ht="15">
      <c r="G17" s="16">
        <f>+Nov!AJ17+1</f>
        <v>44896</v>
      </c>
      <c r="H17" s="16">
        <f>+G17+1</f>
        <v>44897</v>
      </c>
      <c r="I17" s="16">
        <f aca="true" t="shared" si="2" ref="I17:X18">+H17+1</f>
        <v>44898</v>
      </c>
      <c r="J17" s="16">
        <f t="shared" si="2"/>
        <v>44899</v>
      </c>
      <c r="K17" s="16">
        <f t="shared" si="2"/>
        <v>44900</v>
      </c>
      <c r="L17" s="16">
        <f t="shared" si="2"/>
        <v>44901</v>
      </c>
      <c r="M17" s="16">
        <f t="shared" si="2"/>
        <v>44902</v>
      </c>
      <c r="N17" s="16">
        <f t="shared" si="2"/>
        <v>44903</v>
      </c>
      <c r="O17" s="16">
        <f t="shared" si="2"/>
        <v>44904</v>
      </c>
      <c r="P17" s="16">
        <f t="shared" si="2"/>
        <v>44905</v>
      </c>
      <c r="Q17" s="16">
        <f t="shared" si="2"/>
        <v>44906</v>
      </c>
      <c r="R17" s="16">
        <f t="shared" si="2"/>
        <v>44907</v>
      </c>
      <c r="S17" s="16">
        <f t="shared" si="2"/>
        <v>44908</v>
      </c>
      <c r="T17" s="16">
        <f t="shared" si="2"/>
        <v>44909</v>
      </c>
      <c r="U17" s="16">
        <f t="shared" si="2"/>
        <v>44910</v>
      </c>
      <c r="V17" s="16">
        <f t="shared" si="2"/>
        <v>44911</v>
      </c>
      <c r="W17" s="16">
        <f t="shared" si="2"/>
        <v>44912</v>
      </c>
      <c r="X17" s="16">
        <f t="shared" si="2"/>
        <v>44913</v>
      </c>
      <c r="Y17" s="16">
        <f aca="true" t="shared" si="3" ref="Y17:AK18">+X17+1</f>
        <v>44914</v>
      </c>
      <c r="Z17" s="16">
        <f t="shared" si="3"/>
        <v>44915</v>
      </c>
      <c r="AA17" s="16">
        <f t="shared" si="3"/>
        <v>44916</v>
      </c>
      <c r="AB17" s="16">
        <f t="shared" si="3"/>
        <v>44917</v>
      </c>
      <c r="AC17" s="16">
        <f t="shared" si="3"/>
        <v>44918</v>
      </c>
      <c r="AD17" s="16">
        <f t="shared" si="3"/>
        <v>44919</v>
      </c>
      <c r="AE17" s="16">
        <f t="shared" si="3"/>
        <v>44920</v>
      </c>
      <c r="AF17" s="16">
        <f t="shared" si="3"/>
        <v>44921</v>
      </c>
      <c r="AG17" s="16">
        <f t="shared" si="3"/>
        <v>44922</v>
      </c>
      <c r="AH17" s="16">
        <f t="shared" si="3"/>
        <v>44923</v>
      </c>
      <c r="AI17" s="16">
        <f t="shared" si="3"/>
        <v>44924</v>
      </c>
      <c r="AJ17" s="16">
        <f t="shared" si="3"/>
        <v>44925</v>
      </c>
      <c r="AK17" s="16">
        <f t="shared" si="3"/>
        <v>44926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40" t="str">
        <f t="shared" si="4"/>
        <v>Vr</v>
      </c>
      <c r="I19" s="40" t="str">
        <f t="shared" si="4"/>
        <v>Za</v>
      </c>
      <c r="J19" s="40" t="str">
        <f t="shared" si="4"/>
        <v>Zo</v>
      </c>
      <c r="K19" s="40" t="str">
        <f t="shared" si="4"/>
        <v>Ma</v>
      </c>
      <c r="L19" s="40" t="str">
        <f t="shared" si="4"/>
        <v>Di</v>
      </c>
      <c r="M19" s="40" t="str">
        <f t="shared" si="4"/>
        <v>Wo</v>
      </c>
      <c r="N19" s="40" t="str">
        <f t="shared" si="4"/>
        <v>Do</v>
      </c>
      <c r="O19" s="40" t="str">
        <f t="shared" si="4"/>
        <v>Vr</v>
      </c>
      <c r="P19" s="40" t="str">
        <f t="shared" si="4"/>
        <v>Za</v>
      </c>
      <c r="Q19" s="40" t="str">
        <f t="shared" si="4"/>
        <v>Zo</v>
      </c>
      <c r="R19" s="40" t="str">
        <f t="shared" si="4"/>
        <v>Ma</v>
      </c>
      <c r="S19" s="40" t="str">
        <f t="shared" si="4"/>
        <v>Di</v>
      </c>
      <c r="T19" s="40" t="str">
        <f t="shared" si="4"/>
        <v>Wo</v>
      </c>
      <c r="U19" s="40" t="str">
        <f t="shared" si="4"/>
        <v>Do</v>
      </c>
      <c r="V19" s="40" t="str">
        <f t="shared" si="4"/>
        <v>Vr</v>
      </c>
      <c r="W19" s="40" t="str">
        <f t="shared" si="4"/>
        <v>Za</v>
      </c>
      <c r="X19" s="40" t="str">
        <f t="shared" si="4"/>
        <v>Zo</v>
      </c>
      <c r="Y19" s="40" t="str">
        <f t="shared" si="4"/>
        <v>Ma</v>
      </c>
      <c r="Z19" s="40" t="str">
        <f t="shared" si="4"/>
        <v>Di</v>
      </c>
      <c r="AA19" s="40" t="str">
        <f t="shared" si="4"/>
        <v>Wo</v>
      </c>
      <c r="AB19" s="40" t="str">
        <f t="shared" si="4"/>
        <v>Do</v>
      </c>
      <c r="AC19" s="40" t="str">
        <f t="shared" si="4"/>
        <v>Vr</v>
      </c>
      <c r="AD19" s="40" t="str">
        <f t="shared" si="4"/>
        <v>Za</v>
      </c>
      <c r="AE19" s="40" t="str">
        <f t="shared" si="4"/>
        <v>Zo</v>
      </c>
      <c r="AF19" s="40" t="str">
        <f t="shared" si="4"/>
        <v>Ma</v>
      </c>
      <c r="AG19" s="40" t="str">
        <f t="shared" si="4"/>
        <v>Di</v>
      </c>
      <c r="AH19" s="40" t="str">
        <f t="shared" si="4"/>
        <v>Wo</v>
      </c>
      <c r="AI19" s="40" t="str">
        <f t="shared" si="4"/>
        <v>Do</v>
      </c>
      <c r="AJ19" s="40" t="str">
        <f t="shared" si="4"/>
        <v>Vr</v>
      </c>
      <c r="AK19" s="40" t="str">
        <f t="shared" si="4"/>
        <v>Za</v>
      </c>
      <c r="AL19" s="55"/>
    </row>
    <row r="20" spans="2:38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5" ref="I20:AK20">IF(OR(WEEKDAY(I17)=1,WEEKDAY(I17)=7),1,0)</f>
        <v>1</v>
      </c>
      <c r="J20" s="15">
        <f t="shared" si="5"/>
        <v>1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1</v>
      </c>
      <c r="Q20" s="15">
        <f t="shared" si="5"/>
        <v>1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1</v>
      </c>
      <c r="X20" s="15">
        <f t="shared" si="5"/>
        <v>1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1</v>
      </c>
      <c r="AE20" s="15">
        <f t="shared" si="5"/>
        <v>1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15">
        <f t="shared" si="5"/>
        <v>1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L21" s="55"/>
    </row>
    <row r="22" spans="1:38" ht="30.75" customHeight="1">
      <c r="A22" s="13"/>
      <c r="B22" s="37">
        <v>1</v>
      </c>
      <c r="C22" s="87" t="str">
        <f>IF(+Overzicht!C27="","",+Overzicht!C27)</f>
        <v/>
      </c>
      <c r="D22" s="47"/>
      <c r="E22" s="167" t="str">
        <f>IF(+Overzicht!E27="","",+Overzicht!E27)</f>
        <v/>
      </c>
      <c r="F22" s="47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>
        <f aca="true" t="shared" si="6" ref="AL22:AL27">SUM(G22:AK22)</f>
        <v>0</v>
      </c>
    </row>
    <row r="23" spans="1:38" ht="30.75" customHeight="1">
      <c r="A23" s="13"/>
      <c r="B23" s="37">
        <v>2</v>
      </c>
      <c r="C23" s="87" t="str">
        <f>IF(+Overzicht!C28="","",+Overzicht!C28)</f>
        <v/>
      </c>
      <c r="D23" s="47"/>
      <c r="E23" s="167" t="str">
        <f>IF(+Overzicht!E28="","",+Overzicht!E28)</f>
        <v/>
      </c>
      <c r="F23" s="47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>
        <f t="shared" si="6"/>
        <v>0</v>
      </c>
    </row>
    <row r="24" spans="1:38" ht="30.75" customHeight="1">
      <c r="A24" s="13"/>
      <c r="B24" s="37">
        <v>3</v>
      </c>
      <c r="C24" s="87" t="str">
        <f>IF(+Overzicht!C29="","",+Overzicht!C29)</f>
        <v/>
      </c>
      <c r="D24" s="47"/>
      <c r="E24" s="167" t="str">
        <f>IF(+Overzicht!E29="","",+Overzicht!E29)</f>
        <v/>
      </c>
      <c r="F24" s="47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>
        <f t="shared" si="6"/>
        <v>0</v>
      </c>
    </row>
    <row r="25" spans="1:38" ht="30.75" customHeight="1">
      <c r="A25" s="13"/>
      <c r="B25" s="37">
        <v>4</v>
      </c>
      <c r="C25" s="87" t="str">
        <f>IF(+Overzicht!C30="","",+Overzicht!C30)</f>
        <v/>
      </c>
      <c r="D25" s="47"/>
      <c r="E25" s="167" t="str">
        <f>IF(+Overzicht!E30="","",+Overzicht!E30)</f>
        <v/>
      </c>
      <c r="F25" s="47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>
        <f t="shared" si="6"/>
        <v>0</v>
      </c>
    </row>
    <row r="26" spans="1:38" ht="30.75" customHeight="1">
      <c r="A26" s="13"/>
      <c r="B26" s="37">
        <v>5</v>
      </c>
      <c r="C26" s="87" t="str">
        <f>IF(+Overzicht!C31="","",+Overzicht!C31)</f>
        <v/>
      </c>
      <c r="D26" s="47"/>
      <c r="E26" s="167" t="str">
        <f>IF(+Overzicht!E31="","",+Overzicht!E31)</f>
        <v/>
      </c>
      <c r="F26" s="47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>
        <f t="shared" si="6"/>
        <v>0</v>
      </c>
    </row>
    <row r="27" spans="2:38" s="24" customFormat="1" ht="18">
      <c r="B27" s="23"/>
      <c r="C27" s="63" t="str">
        <f>VLOOKUP(29,TA,TI,FALSE)</f>
        <v>Totaal Interreg VI-A projecten:</v>
      </c>
      <c r="D27" s="63"/>
      <c r="E27" s="63"/>
      <c r="F27" s="63"/>
      <c r="G27" s="93">
        <f aca="true" t="shared" si="7" ref="G27:AK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4">
        <f t="shared" si="7"/>
        <v>0</v>
      </c>
      <c r="AL27" s="95">
        <f t="shared" si="6"/>
        <v>0</v>
      </c>
    </row>
    <row r="28" spans="2:38" ht="15.5">
      <c r="B28" s="20"/>
      <c r="C28" s="47"/>
      <c r="D28" s="47"/>
      <c r="E28" s="47"/>
      <c r="F28" s="47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2"/>
    </row>
    <row r="29" spans="2:38" ht="17.5">
      <c r="B29" s="20"/>
      <c r="C29" s="61" t="str">
        <f>VLOOKUP(42,TA,TI,FALSE)</f>
        <v>Overige Interreg-projecten</v>
      </c>
      <c r="D29" s="47"/>
      <c r="E29" s="47"/>
      <c r="F29" s="47"/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00">
        <v>0</v>
      </c>
      <c r="AL29" s="92">
        <f>SUM(G29:AK29)</f>
        <v>0</v>
      </c>
    </row>
    <row r="30" spans="2:38" ht="15.5">
      <c r="B30" s="20"/>
      <c r="C30" s="47"/>
      <c r="D30" s="47"/>
      <c r="E30" s="47"/>
      <c r="F30" s="47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2"/>
    </row>
    <row r="31" spans="2:38" ht="17.5">
      <c r="B31" s="20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92">
        <f>SUM(G31:AK31)</f>
        <v>0</v>
      </c>
    </row>
    <row r="32" spans="2:38" ht="15.5">
      <c r="B32" s="20"/>
      <c r="C32" s="47"/>
      <c r="D32" s="47"/>
      <c r="E32" s="47"/>
      <c r="F32" s="47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92"/>
    </row>
    <row r="33" spans="2:38" ht="17.5">
      <c r="B33" s="20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92">
        <f>SUM(G33:AK33)</f>
        <v>0</v>
      </c>
    </row>
    <row r="34" spans="2:38" ht="15.5">
      <c r="B34" s="20"/>
      <c r="C34" s="47"/>
      <c r="D34" s="47"/>
      <c r="E34" s="47"/>
      <c r="F34" s="47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92"/>
    </row>
    <row r="35" spans="2:38" ht="18">
      <c r="B35" s="25"/>
      <c r="C35" s="102" t="str">
        <f>VLOOKUP(8,TA,TI,FALSE)</f>
        <v>Totaal aantal uren</v>
      </c>
      <c r="D35" s="103"/>
      <c r="E35" s="103"/>
      <c r="F35" s="103"/>
      <c r="G35" s="104">
        <f aca="true" t="shared" si="8" ref="G35:AK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5">
        <f t="shared" si="8"/>
        <v>0</v>
      </c>
      <c r="AL35" s="106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3.5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ScoY4fyiipymI7pSVGnx2XcQ+gzrq1wP5CxPLf+FhMv6VHLiJ0tVAufZIaGoNxIBYbrayyF0rWwHYwAU/sk7ug==" saltValue="md16F8vAP+D/NLzZ8qtHtg==" spinCount="100000" sheet="1" objects="1" scenarios="1" selectLockedCells="1"/>
  <mergeCells count="28"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:AL1"/>
    <mergeCell ref="G2:AL2"/>
    <mergeCell ref="G8:AA8"/>
    <mergeCell ref="B10:E10"/>
    <mergeCell ref="G10:AA10"/>
    <mergeCell ref="V3:W3"/>
    <mergeCell ref="G4:H4"/>
    <mergeCell ref="L4:N4"/>
    <mergeCell ref="G6:AA6"/>
    <mergeCell ref="X4:Y4"/>
    <mergeCell ref="Z4:AA4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4E4B-EE10-4961-8FBF-0F90D2D8405B}">
  <sheetPr>
    <tabColor rgb="FFFFFF00"/>
  </sheetPr>
  <dimension ref="A1:Y61"/>
  <sheetViews>
    <sheetView zoomScale="115" zoomScaleNormal="115" workbookViewId="0" topLeftCell="A1"/>
  </sheetViews>
  <sheetFormatPr defaultColWidth="9.140625" defaultRowHeight="15"/>
  <cols>
    <col min="1" max="1" width="9.140625" style="184" customWidth="1"/>
    <col min="2" max="2" width="51.7109375" style="184" customWidth="1"/>
    <col min="3" max="3" width="39.8515625" style="184" customWidth="1"/>
    <col min="4" max="5" width="10.8515625" style="184" bestFit="1" customWidth="1"/>
    <col min="6" max="16384" width="9.140625" style="184" customWidth="1"/>
  </cols>
  <sheetData>
    <row r="1" spans="1:12" ht="15">
      <c r="A1" s="184" t="s">
        <v>1</v>
      </c>
      <c r="B1" s="184" t="s">
        <v>2</v>
      </c>
      <c r="C1" s="184" t="s">
        <v>3</v>
      </c>
      <c r="J1" s="184" t="str">
        <f>+Overzicht!V1</f>
        <v>Nederlands</v>
      </c>
      <c r="L1" s="184">
        <f>IF(+J1="Deutsch",3,2)</f>
        <v>2</v>
      </c>
    </row>
    <row r="2" spans="1:3" ht="15">
      <c r="A2" s="184">
        <v>1</v>
      </c>
      <c r="B2" s="184" t="s">
        <v>0</v>
      </c>
      <c r="C2" s="184" t="s">
        <v>4</v>
      </c>
    </row>
    <row r="3" spans="1:10" ht="15">
      <c r="A3" s="184">
        <v>2</v>
      </c>
      <c r="B3" s="184" t="s">
        <v>5</v>
      </c>
      <c r="C3" s="184" t="s">
        <v>84</v>
      </c>
      <c r="J3" s="184" t="s">
        <v>34</v>
      </c>
    </row>
    <row r="4" spans="1:12" ht="15">
      <c r="A4" s="184">
        <v>3</v>
      </c>
      <c r="B4" s="184" t="s">
        <v>66</v>
      </c>
      <c r="C4" s="184" t="s">
        <v>85</v>
      </c>
      <c r="J4" s="184" t="s">
        <v>33</v>
      </c>
      <c r="K4" s="184" t="s">
        <v>64</v>
      </c>
      <c r="L4" s="184" t="s">
        <v>65</v>
      </c>
    </row>
    <row r="5" spans="1:25" ht="15">
      <c r="A5" s="184">
        <v>4</v>
      </c>
      <c r="B5" s="184" t="s">
        <v>105</v>
      </c>
      <c r="C5" s="184" t="s">
        <v>113</v>
      </c>
      <c r="J5" s="184">
        <v>2022</v>
      </c>
      <c r="K5" s="185">
        <v>44562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5">
      <c r="A6" s="184">
        <v>5</v>
      </c>
      <c r="B6" s="184" t="s">
        <v>82</v>
      </c>
      <c r="C6" s="184" t="s">
        <v>83</v>
      </c>
      <c r="J6" s="184">
        <f>+J5+1</f>
        <v>2023</v>
      </c>
      <c r="K6" s="185">
        <v>44927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25" ht="15">
      <c r="A7" s="184">
        <v>6</v>
      </c>
      <c r="B7" s="184" t="s">
        <v>36</v>
      </c>
      <c r="C7" s="184" t="s">
        <v>78</v>
      </c>
      <c r="J7" s="184">
        <f aca="true" t="shared" si="0" ref="J7:J13">+J6+1</f>
        <v>2024</v>
      </c>
      <c r="K7" s="185">
        <v>45292</v>
      </c>
      <c r="L7" s="184">
        <v>29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</row>
    <row r="8" spans="1:25" ht="15">
      <c r="A8" s="184">
        <v>7</v>
      </c>
      <c r="B8" s="184" t="s">
        <v>6</v>
      </c>
      <c r="C8" s="184" t="s">
        <v>7</v>
      </c>
      <c r="J8" s="184">
        <f t="shared" si="0"/>
        <v>2025</v>
      </c>
      <c r="K8" s="185">
        <v>45658</v>
      </c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1:25" ht="15">
      <c r="A9" s="184">
        <v>8</v>
      </c>
      <c r="B9" s="184" t="s">
        <v>8</v>
      </c>
      <c r="C9" s="184" t="s">
        <v>87</v>
      </c>
      <c r="J9" s="184">
        <f t="shared" si="0"/>
        <v>2026</v>
      </c>
      <c r="K9" s="185">
        <v>46023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ht="15">
      <c r="A10" s="184">
        <v>9</v>
      </c>
      <c r="B10" s="184" t="s">
        <v>9</v>
      </c>
      <c r="C10" s="184" t="s">
        <v>9</v>
      </c>
      <c r="D10" s="184" t="s">
        <v>49</v>
      </c>
      <c r="E10" s="184" t="s">
        <v>59</v>
      </c>
      <c r="J10" s="184">
        <f t="shared" si="0"/>
        <v>2027</v>
      </c>
      <c r="K10" s="185">
        <v>46388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ht="15">
      <c r="A11" s="184">
        <v>10</v>
      </c>
      <c r="B11" s="184" t="s">
        <v>10</v>
      </c>
      <c r="C11" s="184" t="s">
        <v>10</v>
      </c>
      <c r="D11" s="184" t="s">
        <v>76</v>
      </c>
      <c r="E11" s="184" t="s">
        <v>60</v>
      </c>
      <c r="J11" s="184">
        <f t="shared" si="0"/>
        <v>2028</v>
      </c>
      <c r="K11" s="185">
        <v>46753</v>
      </c>
      <c r="L11" s="184">
        <v>29</v>
      </c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 ht="15">
      <c r="A12" s="184">
        <v>11</v>
      </c>
      <c r="B12" s="184" t="s">
        <v>11</v>
      </c>
      <c r="C12" s="184" t="s">
        <v>70</v>
      </c>
      <c r="D12" s="184" t="s">
        <v>50</v>
      </c>
      <c r="E12" s="184" t="s">
        <v>61</v>
      </c>
      <c r="J12" s="184">
        <f t="shared" si="0"/>
        <v>2029</v>
      </c>
      <c r="K12" s="185">
        <v>47119</v>
      </c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spans="1:25" ht="15">
      <c r="A13" s="184">
        <v>12</v>
      </c>
      <c r="B13" s="184" t="s">
        <v>12</v>
      </c>
      <c r="C13" s="184" t="s">
        <v>12</v>
      </c>
      <c r="D13" s="184" t="s">
        <v>51</v>
      </c>
      <c r="E13" s="184" t="s">
        <v>51</v>
      </c>
      <c r="J13" s="184">
        <f t="shared" si="0"/>
        <v>2030</v>
      </c>
      <c r="K13" s="185">
        <v>47484</v>
      </c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</row>
    <row r="14" spans="1:11" ht="15">
      <c r="A14" s="184">
        <v>13</v>
      </c>
      <c r="B14" s="184" t="s">
        <v>13</v>
      </c>
      <c r="C14" s="184" t="s">
        <v>21</v>
      </c>
      <c r="D14" s="184" t="s">
        <v>13</v>
      </c>
      <c r="E14" s="184" t="s">
        <v>21</v>
      </c>
      <c r="K14" s="185"/>
    </row>
    <row r="15" spans="1:5" ht="15">
      <c r="A15" s="184">
        <v>14</v>
      </c>
      <c r="B15" s="184" t="s">
        <v>14</v>
      </c>
      <c r="C15" s="184" t="s">
        <v>14</v>
      </c>
      <c r="D15" s="184" t="s">
        <v>52</v>
      </c>
      <c r="E15" s="184" t="s">
        <v>52</v>
      </c>
    </row>
    <row r="16" spans="1:5" ht="15">
      <c r="A16" s="184">
        <v>15</v>
      </c>
      <c r="B16" s="184" t="s">
        <v>15</v>
      </c>
      <c r="C16" s="184" t="s">
        <v>15</v>
      </c>
      <c r="D16" s="184" t="s">
        <v>53</v>
      </c>
      <c r="E16" s="184" t="s">
        <v>53</v>
      </c>
    </row>
    <row r="17" spans="1:5" ht="15">
      <c r="A17" s="184">
        <v>16</v>
      </c>
      <c r="B17" s="184" t="s">
        <v>16</v>
      </c>
      <c r="C17" s="184" t="s">
        <v>16</v>
      </c>
      <c r="D17" s="184" t="s">
        <v>54</v>
      </c>
      <c r="E17" s="184" t="s">
        <v>62</v>
      </c>
    </row>
    <row r="18" spans="1:5" ht="15">
      <c r="A18" s="184">
        <v>17</v>
      </c>
      <c r="B18" s="184" t="s">
        <v>17</v>
      </c>
      <c r="C18" s="184" t="s">
        <v>17</v>
      </c>
      <c r="D18" s="184" t="s">
        <v>55</v>
      </c>
      <c r="E18" s="184" t="s">
        <v>55</v>
      </c>
    </row>
    <row r="19" spans="1:5" ht="15">
      <c r="A19" s="184">
        <v>18</v>
      </c>
      <c r="B19" s="184" t="s">
        <v>18</v>
      </c>
      <c r="C19" s="184" t="s">
        <v>18</v>
      </c>
      <c r="D19" s="184" t="s">
        <v>56</v>
      </c>
      <c r="E19" s="184" t="s">
        <v>56</v>
      </c>
    </row>
    <row r="20" spans="1:5" ht="15">
      <c r="A20" s="184">
        <v>19</v>
      </c>
      <c r="B20" s="184" t="s">
        <v>19</v>
      </c>
      <c r="C20" s="184" t="s">
        <v>19</v>
      </c>
      <c r="D20" s="184" t="s">
        <v>57</v>
      </c>
      <c r="E20" s="184" t="s">
        <v>57</v>
      </c>
    </row>
    <row r="21" spans="1:5" ht="15">
      <c r="A21" s="184">
        <v>20</v>
      </c>
      <c r="B21" s="184" t="s">
        <v>22</v>
      </c>
      <c r="C21" s="184" t="s">
        <v>20</v>
      </c>
      <c r="D21" s="184" t="s">
        <v>58</v>
      </c>
      <c r="E21" s="184" t="s">
        <v>63</v>
      </c>
    </row>
    <row r="22" spans="1:3" ht="15">
      <c r="A22" s="184">
        <v>21</v>
      </c>
      <c r="B22" s="184" t="s">
        <v>23</v>
      </c>
      <c r="C22" s="184" t="s">
        <v>24</v>
      </c>
    </row>
    <row r="23" spans="1:3" ht="15">
      <c r="A23" s="184">
        <v>22</v>
      </c>
      <c r="B23" s="184" t="s">
        <v>25</v>
      </c>
      <c r="C23" s="184" t="s">
        <v>26</v>
      </c>
    </row>
    <row r="24" spans="1:3" ht="15">
      <c r="A24" s="184">
        <v>23</v>
      </c>
      <c r="B24" s="184" t="s">
        <v>114</v>
      </c>
      <c r="C24" s="186" t="s">
        <v>115</v>
      </c>
    </row>
    <row r="25" spans="1:3" ht="15">
      <c r="A25" s="184">
        <v>24</v>
      </c>
      <c r="B25" s="184" t="s">
        <v>27</v>
      </c>
      <c r="C25" s="184" t="s">
        <v>28</v>
      </c>
    </row>
    <row r="26" spans="1:3" ht="15">
      <c r="A26" s="184">
        <v>25</v>
      </c>
      <c r="B26" s="184" t="s">
        <v>29</v>
      </c>
      <c r="C26" s="184" t="s">
        <v>79</v>
      </c>
    </row>
    <row r="27" spans="1:3" ht="15">
      <c r="A27" s="184">
        <v>26</v>
      </c>
      <c r="B27" s="184" t="s">
        <v>80</v>
      </c>
      <c r="C27" s="184" t="s">
        <v>88</v>
      </c>
    </row>
    <row r="28" spans="1:3" ht="15">
      <c r="A28" s="184">
        <v>27</v>
      </c>
      <c r="B28" s="184" t="s">
        <v>30</v>
      </c>
      <c r="C28" s="184" t="s">
        <v>31</v>
      </c>
    </row>
    <row r="29" spans="1:3" ht="15">
      <c r="A29" s="184">
        <v>28</v>
      </c>
      <c r="B29" s="184" t="s">
        <v>116</v>
      </c>
      <c r="C29" s="184" t="s">
        <v>117</v>
      </c>
    </row>
    <row r="30" spans="1:3" ht="15">
      <c r="A30" s="184">
        <v>29</v>
      </c>
      <c r="B30" s="184" t="s">
        <v>37</v>
      </c>
      <c r="C30" s="184" t="s">
        <v>38</v>
      </c>
    </row>
    <row r="31" spans="1:3" ht="15">
      <c r="A31" s="184">
        <v>30</v>
      </c>
      <c r="B31" s="184" t="s">
        <v>39</v>
      </c>
      <c r="C31" s="184" t="s">
        <v>40</v>
      </c>
    </row>
    <row r="32" spans="1:3" ht="15">
      <c r="A32" s="184">
        <v>31</v>
      </c>
      <c r="B32" s="184" t="s">
        <v>41</v>
      </c>
      <c r="C32" s="184" t="s">
        <v>86</v>
      </c>
    </row>
    <row r="33" spans="1:3" ht="15">
      <c r="A33" s="184">
        <v>32</v>
      </c>
      <c r="B33" s="184" t="s">
        <v>42</v>
      </c>
      <c r="C33" s="184" t="s">
        <v>43</v>
      </c>
    </row>
    <row r="34" spans="1:3" ht="15">
      <c r="A34" s="184">
        <v>33</v>
      </c>
      <c r="B34" s="184" t="s">
        <v>44</v>
      </c>
      <c r="C34" s="184" t="s">
        <v>92</v>
      </c>
    </row>
    <row r="35" spans="1:3" ht="15">
      <c r="A35" s="184">
        <v>34</v>
      </c>
      <c r="B35" s="184" t="s">
        <v>45</v>
      </c>
      <c r="C35" s="184" t="s">
        <v>91</v>
      </c>
    </row>
    <row r="36" spans="1:3" ht="15">
      <c r="A36" s="184">
        <v>35</v>
      </c>
      <c r="B36" s="184" t="s">
        <v>93</v>
      </c>
      <c r="C36" s="184" t="s">
        <v>94</v>
      </c>
    </row>
    <row r="37" spans="1:3" ht="15">
      <c r="A37" s="184">
        <v>36</v>
      </c>
      <c r="B37" s="184" t="s">
        <v>46</v>
      </c>
      <c r="C37" s="184" t="s">
        <v>77</v>
      </c>
    </row>
    <row r="38" spans="1:3" ht="15">
      <c r="A38" s="184">
        <v>37</v>
      </c>
      <c r="B38" s="184" t="s">
        <v>47</v>
      </c>
      <c r="C38" s="184" t="s">
        <v>48</v>
      </c>
    </row>
    <row r="39" spans="1:3" ht="15">
      <c r="A39" s="184">
        <v>38</v>
      </c>
      <c r="B39" s="184" t="s">
        <v>82</v>
      </c>
      <c r="C39" s="184" t="s">
        <v>83</v>
      </c>
    </row>
    <row r="40" spans="1:3" ht="15">
      <c r="A40" s="184">
        <v>39</v>
      </c>
      <c r="B40" s="184" t="s">
        <v>30</v>
      </c>
      <c r="C40" s="184" t="s">
        <v>31</v>
      </c>
    </row>
    <row r="41" spans="1:3" ht="15">
      <c r="A41" s="184">
        <v>40</v>
      </c>
      <c r="B41" s="187" t="s">
        <v>95</v>
      </c>
      <c r="C41" s="187" t="s">
        <v>96</v>
      </c>
    </row>
    <row r="42" spans="1:3" ht="15">
      <c r="A42" s="184">
        <v>41</v>
      </c>
      <c r="B42" s="184" t="s">
        <v>68</v>
      </c>
      <c r="C42" s="184" t="s">
        <v>69</v>
      </c>
    </row>
    <row r="43" spans="1:3" ht="15">
      <c r="A43" s="184">
        <v>42</v>
      </c>
      <c r="B43" s="184" t="s">
        <v>89</v>
      </c>
      <c r="C43" s="184" t="s">
        <v>90</v>
      </c>
    </row>
    <row r="44" spans="1:3" ht="15">
      <c r="A44" s="184">
        <v>43</v>
      </c>
      <c r="B44" s="184" t="s">
        <v>72</v>
      </c>
      <c r="C44" s="184" t="s">
        <v>73</v>
      </c>
    </row>
    <row r="45" spans="1:3" ht="15">
      <c r="A45" s="184">
        <v>44</v>
      </c>
      <c r="B45" s="184" t="s">
        <v>74</v>
      </c>
      <c r="C45" s="184" t="s">
        <v>75</v>
      </c>
    </row>
    <row r="46" spans="1:3" ht="15">
      <c r="A46" s="184">
        <v>45</v>
      </c>
      <c r="B46" s="188" t="s">
        <v>71</v>
      </c>
      <c r="C46" s="188" t="s">
        <v>71</v>
      </c>
    </row>
    <row r="47" spans="1:3" ht="15">
      <c r="A47" s="184">
        <v>46</v>
      </c>
      <c r="B47" s="187" t="s">
        <v>81</v>
      </c>
      <c r="C47" s="187" t="s">
        <v>81</v>
      </c>
    </row>
    <row r="48" spans="1:3" ht="15">
      <c r="A48" s="184">
        <v>47</v>
      </c>
      <c r="B48" s="184" t="s">
        <v>108</v>
      </c>
      <c r="C48" s="184" t="s">
        <v>109</v>
      </c>
    </row>
    <row r="49" spans="1:3" ht="15">
      <c r="A49" s="184">
        <v>48</v>
      </c>
      <c r="B49" s="184" t="s">
        <v>97</v>
      </c>
      <c r="C49" s="184" t="s">
        <v>98</v>
      </c>
    </row>
    <row r="50" spans="1:3" ht="15">
      <c r="A50" s="184">
        <v>49</v>
      </c>
      <c r="B50" s="184" t="s">
        <v>99</v>
      </c>
      <c r="C50" s="184" t="s">
        <v>103</v>
      </c>
    </row>
    <row r="51" spans="1:3" ht="15">
      <c r="A51" s="184">
        <v>50</v>
      </c>
      <c r="B51" s="189" t="s">
        <v>100</v>
      </c>
      <c r="C51" s="190" t="s">
        <v>102</v>
      </c>
    </row>
    <row r="52" spans="1:3" ht="15">
      <c r="A52" s="184">
        <v>51</v>
      </c>
      <c r="B52" s="184" t="s">
        <v>101</v>
      </c>
      <c r="C52" s="184" t="s">
        <v>104</v>
      </c>
    </row>
    <row r="53" spans="1:3" ht="15">
      <c r="A53" s="184">
        <v>52</v>
      </c>
      <c r="B53" s="184" t="s">
        <v>106</v>
      </c>
      <c r="C53" s="184" t="s">
        <v>107</v>
      </c>
    </row>
    <row r="54" spans="1:3" ht="15">
      <c r="A54" s="184">
        <v>53</v>
      </c>
      <c r="B54" s="184" t="s">
        <v>111</v>
      </c>
      <c r="C54" s="184" t="s">
        <v>112</v>
      </c>
    </row>
    <row r="55" ht="15">
      <c r="A55" s="184">
        <v>54</v>
      </c>
    </row>
    <row r="56" ht="15">
      <c r="A56" s="184">
        <v>55</v>
      </c>
    </row>
    <row r="57" ht="15">
      <c r="A57" s="184">
        <v>56</v>
      </c>
    </row>
    <row r="58" ht="15">
      <c r="A58" s="184">
        <v>57</v>
      </c>
    </row>
    <row r="59" ht="15">
      <c r="A59" s="184">
        <v>58</v>
      </c>
    </row>
    <row r="60" ht="15">
      <c r="A60" s="184">
        <v>59</v>
      </c>
    </row>
    <row r="61" ht="15">
      <c r="A61" s="184">
        <v>60</v>
      </c>
    </row>
  </sheetData>
  <sheetProtection algorithmName="SHA-512" hashValue="NIiIAWHTdrYGAL/BMJbWCy0sRhcjsh9Q/XeVeLqZ/Qdo18MAKVayHqWti7evx7hSI3KiWZ8k7Glqo/YyXGqIDg==" saltValue="yi+l5NWNHrdV6AL0AGMGNw==" spinCount="100000" sheet="1" selectLockedCells="1" selectUnlockedCells="1"/>
  <hyperlinks>
    <hyperlink ref="C46" r:id="rId1" display="https://deutschland-nederland.eu/bibliothek/dokumente-downloads-publikationen/"/>
    <hyperlink ref="B46" r:id="rId2" display="https://deutschland-nederland.eu/nl/bibliotheek/documenten-downloads-en-publicaties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1218-0F62-43E0-B984-0A4CBC823CF2}">
  <sheetPr>
    <tabColor theme="4" tint="0.7999799847602844"/>
    <pageSetUpPr fitToPage="1"/>
  </sheetPr>
  <dimension ref="A1:AL51"/>
  <sheetViews>
    <sheetView zoomScale="80" zoomScaleNormal="80" zoomScaleSheetLayoutView="70" workbookViewId="0" topLeftCell="A1">
      <selection activeCell="G29" sqref="G29"/>
    </sheetView>
  </sheetViews>
  <sheetFormatPr defaultColWidth="9.140625" defaultRowHeight="15"/>
  <cols>
    <col min="1" max="1" width="4.421875" style="8" bestFit="1" customWidth="1"/>
    <col min="2" max="2" width="4.14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9.5742187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4" customHeight="1">
      <c r="B4" s="26" t="str">
        <f>VLOOKUP(1,TA,TI,FALSE)</f>
        <v>Jaar</v>
      </c>
      <c r="G4" s="217">
        <f>+Overzicht!G5</f>
        <v>2022</v>
      </c>
      <c r="H4" s="217"/>
      <c r="J4" s="63" t="str">
        <f>VLOOKUP(5,TA,TI,FALSE)</f>
        <v>Maand</v>
      </c>
      <c r="L4" s="217" t="str">
        <f>VLOOKUP(9,TA,+Sheet2!L1+2,FALSE)</f>
        <v>Januari</v>
      </c>
      <c r="M4" s="217"/>
      <c r="N4" s="217"/>
      <c r="X4" s="199" t="s">
        <v>67</v>
      </c>
      <c r="Y4" s="199"/>
      <c r="Z4" s="220">
        <f>+Overzicht!G24</f>
        <v>1</v>
      </c>
      <c r="AA4" s="220"/>
    </row>
    <row r="5" ht="18">
      <c r="C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3:6" ht="18">
      <c r="C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4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68"/>
      <c r="AE10" s="45" t="str">
        <f>VLOOKUP(43,TA,TI,FALSE)</f>
        <v>FG</v>
      </c>
      <c r="AG10" s="228">
        <f>+Overzicht!S12</f>
        <v>0</v>
      </c>
      <c r="AH10" s="228"/>
    </row>
    <row r="11" spans="2:34" ht="18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  <c r="AE11" s="45"/>
      <c r="AG11" s="46"/>
      <c r="AH11" s="46"/>
    </row>
    <row r="12" spans="2:36" ht="21.7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75"/>
      <c r="AD12" s="212"/>
      <c r="AE12" s="212"/>
      <c r="AF12" s="212"/>
      <c r="AG12" s="212"/>
      <c r="AH12" s="212"/>
      <c r="AI12" s="212"/>
      <c r="AJ12" s="212"/>
    </row>
    <row r="13" spans="2:36" ht="21.7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75"/>
      <c r="AD13" s="212"/>
      <c r="AE13" s="212"/>
      <c r="AF13" s="212"/>
      <c r="AG13" s="212"/>
      <c r="AH13" s="212"/>
      <c r="AI13" s="212"/>
      <c r="AJ13" s="212"/>
    </row>
    <row r="14" spans="2:34" ht="21.75" customHeight="1">
      <c r="B14" s="213" t="str">
        <f t="shared" si="0"/>
        <v/>
      </c>
      <c r="C14" s="213"/>
      <c r="D14" s="64"/>
      <c r="E14" s="72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C14" s="75"/>
      <c r="AE14" s="45"/>
      <c r="AG14" s="46"/>
      <c r="AH14" s="46"/>
    </row>
    <row r="15" spans="2:34" ht="21.7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C15" s="75"/>
      <c r="AE15" s="45"/>
      <c r="AG15" s="46"/>
      <c r="AH15" s="46"/>
    </row>
    <row r="16" spans="2:29" ht="21.7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C16" s="75"/>
    </row>
    <row r="17" spans="7:37" s="15" customFormat="1" ht="15">
      <c r="G17" s="16">
        <f>VLOOKUP(G4,Jaar,2,FALSE)</f>
        <v>44562</v>
      </c>
      <c r="H17" s="16">
        <f>+G17+1</f>
        <v>44563</v>
      </c>
      <c r="I17" s="16">
        <f aca="true" t="shared" si="2" ref="I17:X18">+H17+1</f>
        <v>44564</v>
      </c>
      <c r="J17" s="16">
        <f t="shared" si="2"/>
        <v>44565</v>
      </c>
      <c r="K17" s="16">
        <f t="shared" si="2"/>
        <v>44566</v>
      </c>
      <c r="L17" s="16">
        <f t="shared" si="2"/>
        <v>44567</v>
      </c>
      <c r="M17" s="16">
        <f t="shared" si="2"/>
        <v>44568</v>
      </c>
      <c r="N17" s="16">
        <f t="shared" si="2"/>
        <v>44569</v>
      </c>
      <c r="O17" s="16">
        <f t="shared" si="2"/>
        <v>44570</v>
      </c>
      <c r="P17" s="16">
        <f t="shared" si="2"/>
        <v>44571</v>
      </c>
      <c r="Q17" s="16">
        <f t="shared" si="2"/>
        <v>44572</v>
      </c>
      <c r="R17" s="16">
        <f t="shared" si="2"/>
        <v>44573</v>
      </c>
      <c r="S17" s="16">
        <f t="shared" si="2"/>
        <v>44574</v>
      </c>
      <c r="T17" s="16">
        <f t="shared" si="2"/>
        <v>44575</v>
      </c>
      <c r="U17" s="16">
        <f t="shared" si="2"/>
        <v>44576</v>
      </c>
      <c r="V17" s="16">
        <f t="shared" si="2"/>
        <v>44577</v>
      </c>
      <c r="W17" s="16">
        <f t="shared" si="2"/>
        <v>44578</v>
      </c>
      <c r="X17" s="16">
        <f t="shared" si="2"/>
        <v>44579</v>
      </c>
      <c r="Y17" s="16">
        <f aca="true" t="shared" si="3" ref="Y17:AK18">+X17+1</f>
        <v>44580</v>
      </c>
      <c r="Z17" s="16">
        <f t="shared" si="3"/>
        <v>44581</v>
      </c>
      <c r="AA17" s="16">
        <f t="shared" si="3"/>
        <v>44582</v>
      </c>
      <c r="AB17" s="16">
        <f t="shared" si="3"/>
        <v>44583</v>
      </c>
      <c r="AC17" s="16">
        <f t="shared" si="3"/>
        <v>44584</v>
      </c>
      <c r="AD17" s="16">
        <f t="shared" si="3"/>
        <v>44585</v>
      </c>
      <c r="AE17" s="16">
        <f t="shared" si="3"/>
        <v>44586</v>
      </c>
      <c r="AF17" s="16">
        <f t="shared" si="3"/>
        <v>44587</v>
      </c>
      <c r="AG17" s="16">
        <f t="shared" si="3"/>
        <v>44588</v>
      </c>
      <c r="AH17" s="16">
        <f t="shared" si="3"/>
        <v>44589</v>
      </c>
      <c r="AI17" s="16">
        <f t="shared" si="3"/>
        <v>44590</v>
      </c>
      <c r="AJ17" s="16">
        <f t="shared" si="3"/>
        <v>44591</v>
      </c>
      <c r="AK17" s="16">
        <f t="shared" si="3"/>
        <v>44592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Za</v>
      </c>
      <c r="H19" s="40" t="str">
        <f t="shared" si="4"/>
        <v>Zo</v>
      </c>
      <c r="I19" s="40" t="str">
        <f t="shared" si="4"/>
        <v>Ma</v>
      </c>
      <c r="J19" s="40" t="str">
        <f t="shared" si="4"/>
        <v>Di</v>
      </c>
      <c r="K19" s="40" t="str">
        <f t="shared" si="4"/>
        <v>Wo</v>
      </c>
      <c r="L19" s="40" t="str">
        <f t="shared" si="4"/>
        <v>Do</v>
      </c>
      <c r="M19" s="40" t="str">
        <f t="shared" si="4"/>
        <v>Vr</v>
      </c>
      <c r="N19" s="40" t="str">
        <f t="shared" si="4"/>
        <v>Za</v>
      </c>
      <c r="O19" s="40" t="str">
        <f t="shared" si="4"/>
        <v>Zo</v>
      </c>
      <c r="P19" s="40" t="str">
        <f t="shared" si="4"/>
        <v>Ma</v>
      </c>
      <c r="Q19" s="40" t="str">
        <f t="shared" si="4"/>
        <v>Di</v>
      </c>
      <c r="R19" s="40" t="str">
        <f t="shared" si="4"/>
        <v>Wo</v>
      </c>
      <c r="S19" s="40" t="str">
        <f t="shared" si="4"/>
        <v>Do</v>
      </c>
      <c r="T19" s="40" t="str">
        <f t="shared" si="4"/>
        <v>Vr</v>
      </c>
      <c r="U19" s="40" t="str">
        <f t="shared" si="4"/>
        <v>Za</v>
      </c>
      <c r="V19" s="40" t="str">
        <f t="shared" si="4"/>
        <v>Zo</v>
      </c>
      <c r="W19" s="40" t="str">
        <f t="shared" si="4"/>
        <v>Ma</v>
      </c>
      <c r="X19" s="40" t="str">
        <f t="shared" si="4"/>
        <v>Di</v>
      </c>
      <c r="Y19" s="40" t="str">
        <f t="shared" si="4"/>
        <v>Wo</v>
      </c>
      <c r="Z19" s="40" t="str">
        <f t="shared" si="4"/>
        <v>Do</v>
      </c>
      <c r="AA19" s="40" t="str">
        <f t="shared" si="4"/>
        <v>Vr</v>
      </c>
      <c r="AB19" s="40" t="str">
        <f t="shared" si="4"/>
        <v>Za</v>
      </c>
      <c r="AC19" s="40" t="str">
        <f t="shared" si="4"/>
        <v>Zo</v>
      </c>
      <c r="AD19" s="40" t="str">
        <f t="shared" si="4"/>
        <v>Ma</v>
      </c>
      <c r="AE19" s="40" t="str">
        <f t="shared" si="4"/>
        <v>Di</v>
      </c>
      <c r="AF19" s="40" t="str">
        <f t="shared" si="4"/>
        <v>Wo</v>
      </c>
      <c r="AG19" s="40" t="str">
        <f t="shared" si="4"/>
        <v>Do</v>
      </c>
      <c r="AH19" s="40" t="str">
        <f t="shared" si="4"/>
        <v>Vr</v>
      </c>
      <c r="AI19" s="40" t="str">
        <f t="shared" si="4"/>
        <v>Za</v>
      </c>
      <c r="AJ19" s="40" t="str">
        <f t="shared" si="4"/>
        <v>Zo</v>
      </c>
      <c r="AK19" s="40" t="str">
        <f t="shared" si="4"/>
        <v>Ma</v>
      </c>
      <c r="AL19" s="55"/>
    </row>
    <row r="20" spans="2:38" ht="15">
      <c r="B20" s="20"/>
      <c r="G20" s="43">
        <f>IF(OR(WEEKDAY(G17)=1,WEEKDAY(G17)=7),1,0)</f>
        <v>1</v>
      </c>
      <c r="H20" s="15">
        <f>IF(OR(WEEKDAY(H17)=1,WEEKDAY(H17)=7),1,0)</f>
        <v>1</v>
      </c>
      <c r="I20" s="15">
        <f aca="true" t="shared" si="5" ref="I20:AK20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1</v>
      </c>
      <c r="O20" s="15">
        <f t="shared" si="5"/>
        <v>1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1</v>
      </c>
      <c r="V20" s="15">
        <f t="shared" si="5"/>
        <v>1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1</v>
      </c>
      <c r="AC20" s="15">
        <f t="shared" si="5"/>
        <v>1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1</v>
      </c>
      <c r="AJ20" s="15">
        <f t="shared" si="5"/>
        <v>1</v>
      </c>
      <c r="AK20" s="15">
        <f t="shared" si="5"/>
        <v>0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L21" s="55"/>
    </row>
    <row r="22" spans="1:38" ht="30.75" customHeight="1">
      <c r="A22" s="44"/>
      <c r="B22" s="37">
        <v>1</v>
      </c>
      <c r="C22" s="87" t="str">
        <f>IF(+Overzicht!C27="","",+Overzicht!C27)</f>
        <v/>
      </c>
      <c r="D22" s="47"/>
      <c r="E22" s="88" t="str">
        <f>IF(+Overzicht!E27="","",+Overzicht!E27)</f>
        <v/>
      </c>
      <c r="F22" s="47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>
        <f aca="true" t="shared" si="6" ref="AL22:AL27">SUM(G22:AK22)</f>
        <v>0</v>
      </c>
    </row>
    <row r="23" spans="1:38" ht="30.75" customHeight="1">
      <c r="A23" s="44"/>
      <c r="B23" s="37">
        <v>2</v>
      </c>
      <c r="C23" s="87" t="str">
        <f>IF(+Overzicht!C28="","",+Overzicht!C28)</f>
        <v/>
      </c>
      <c r="D23" s="47"/>
      <c r="E23" s="88" t="str">
        <f>IF(+Overzicht!E28="","",+Overzicht!E28)</f>
        <v/>
      </c>
      <c r="F23" s="47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>
        <f t="shared" si="6"/>
        <v>0</v>
      </c>
    </row>
    <row r="24" spans="1:38" ht="30.75" customHeight="1">
      <c r="A24" s="44"/>
      <c r="B24" s="37">
        <v>3</v>
      </c>
      <c r="C24" s="87" t="str">
        <f>IF(+Overzicht!C29="","",+Overzicht!C29)</f>
        <v/>
      </c>
      <c r="D24" s="47"/>
      <c r="E24" s="88" t="str">
        <f>IF(+Overzicht!E29="","",+Overzicht!E29)</f>
        <v/>
      </c>
      <c r="F24" s="47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>
        <f t="shared" si="6"/>
        <v>0</v>
      </c>
    </row>
    <row r="25" spans="1:38" ht="30.75" customHeight="1">
      <c r="A25" s="44"/>
      <c r="B25" s="37">
        <v>4</v>
      </c>
      <c r="C25" s="87" t="str">
        <f>IF(+Overzicht!C30="","",+Overzicht!C30)</f>
        <v/>
      </c>
      <c r="D25" s="47"/>
      <c r="E25" s="88" t="str">
        <f>IF(+Overzicht!E30="","",+Overzicht!E30)</f>
        <v/>
      </c>
      <c r="F25" s="47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>
        <f t="shared" si="6"/>
        <v>0</v>
      </c>
    </row>
    <row r="26" spans="1:38" ht="30.75" customHeight="1">
      <c r="A26" s="44"/>
      <c r="B26" s="37">
        <v>5</v>
      </c>
      <c r="C26" s="87" t="str">
        <f>IF(+Overzicht!C31="","",+Overzicht!C31)</f>
        <v/>
      </c>
      <c r="D26" s="47"/>
      <c r="E26" s="88" t="str">
        <f>IF(+Overzicht!E31="","",+Overzicht!E31)</f>
        <v/>
      </c>
      <c r="F26" s="47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>
        <f t="shared" si="6"/>
        <v>0</v>
      </c>
    </row>
    <row r="27" spans="2:38" s="24" customFormat="1" ht="18">
      <c r="B27" s="23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K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4">
        <f t="shared" si="7"/>
        <v>0</v>
      </c>
      <c r="AL27" s="95">
        <f t="shared" si="6"/>
        <v>0</v>
      </c>
    </row>
    <row r="28" spans="2:38" ht="15.5">
      <c r="B28" s="20"/>
      <c r="C28" s="47"/>
      <c r="D28" s="47"/>
      <c r="E28" s="47"/>
      <c r="F28" s="47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2"/>
    </row>
    <row r="29" spans="2:38" ht="17.5">
      <c r="B29" s="20"/>
      <c r="C29" s="61" t="str">
        <f>VLOOKUP(42,TA,TI,FALSE)</f>
        <v>Overige Interreg-projecten</v>
      </c>
      <c r="D29" s="47"/>
      <c r="E29" s="47"/>
      <c r="F29" s="47"/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00">
        <v>0</v>
      </c>
      <c r="AL29" s="92">
        <f>SUM(G29:AK29)</f>
        <v>0</v>
      </c>
    </row>
    <row r="30" spans="2:38" ht="15.5">
      <c r="B30" s="20"/>
      <c r="C30" s="47"/>
      <c r="D30" s="47"/>
      <c r="E30" s="47"/>
      <c r="F30" s="47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2"/>
    </row>
    <row r="31" spans="2:38" ht="17.5">
      <c r="B31" s="20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92">
        <f>SUM(G31:AK31)</f>
        <v>0</v>
      </c>
    </row>
    <row r="32" spans="2:38" ht="15.5">
      <c r="B32" s="20"/>
      <c r="C32" s="47"/>
      <c r="D32" s="47"/>
      <c r="E32" s="47"/>
      <c r="F32" s="47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92"/>
    </row>
    <row r="33" spans="2:38" ht="17.5">
      <c r="B33" s="20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92">
        <f>SUM(G33:AK33)</f>
        <v>0</v>
      </c>
    </row>
    <row r="34" spans="2:38" ht="15.5">
      <c r="B34" s="20"/>
      <c r="C34" s="47"/>
      <c r="D34" s="47"/>
      <c r="E34" s="47"/>
      <c r="F34" s="47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2"/>
    </row>
    <row r="35" spans="2:38" ht="18">
      <c r="B35" s="25"/>
      <c r="C35" s="102" t="str">
        <f>VLOOKUP(8,TA,TI,FALSE)</f>
        <v>Totaal aantal uren</v>
      </c>
      <c r="D35" s="103"/>
      <c r="E35" s="103"/>
      <c r="F35" s="103"/>
      <c r="G35" s="104">
        <f aca="true" t="shared" si="8" ref="G35:AK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5">
        <f t="shared" si="8"/>
        <v>0</v>
      </c>
      <c r="AL35" s="106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9" customFormat="1" ht="20.5" customHeight="1">
      <c r="B49" s="229" t="str">
        <f>VLOOKUP(24,TA,TI,FALSE)</f>
        <v>Plaats,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+Overzicht!B47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QVwUXyfcKIqLA1y99yiWz7Y+ULD3QgRhDU4Ru/1kF9YKCvP1XlwBI+6ZNp1RBABRHVEvyh72rCPzzrWY+3gu8w==" saltValue="umOqLJepNz2AN48HKhEA9A==" spinCount="100000" sheet="1" objects="1" scenarios="1" selectLockedCells="1"/>
  <mergeCells count="29">
    <mergeCell ref="B51:AL51"/>
    <mergeCell ref="G6:AA6"/>
    <mergeCell ref="X4:Y4"/>
    <mergeCell ref="Z4:AA4"/>
    <mergeCell ref="G8:AA8"/>
    <mergeCell ref="C21:E21"/>
    <mergeCell ref="G15:AA15"/>
    <mergeCell ref="G16:AA16"/>
    <mergeCell ref="B10:E10"/>
    <mergeCell ref="B38:AL39"/>
    <mergeCell ref="AG10:AH10"/>
    <mergeCell ref="B49:E49"/>
    <mergeCell ref="K49:V49"/>
    <mergeCell ref="AA49:AL49"/>
    <mergeCell ref="G10:AA10"/>
    <mergeCell ref="B12:C12"/>
    <mergeCell ref="G1:AL1"/>
    <mergeCell ref="G2:AL2"/>
    <mergeCell ref="V3:W3"/>
    <mergeCell ref="G4:H4"/>
    <mergeCell ref="L4:N4"/>
    <mergeCell ref="AD12:AJ13"/>
    <mergeCell ref="B13:C13"/>
    <mergeCell ref="B14:C14"/>
    <mergeCell ref="B15:C15"/>
    <mergeCell ref="B16:C16"/>
    <mergeCell ref="G12:AA12"/>
    <mergeCell ref="G13:AA13"/>
    <mergeCell ref="G14:AA14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5433070866141736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CFD8-5AA4-4BD1-9D19-3C826C2797F9}">
  <sheetPr>
    <tabColor theme="4" tint="0.7999799847602844"/>
    <pageSetUpPr fitToPage="1"/>
  </sheetPr>
  <dimension ref="A1:AK51"/>
  <sheetViews>
    <sheetView zoomScale="80" zoomScaleNormal="80" zoomScaleSheetLayoutView="7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5" width="7.421875" style="8" customWidth="1"/>
    <col min="36" max="36" width="9.8515625" style="8" customWidth="1"/>
    <col min="37" max="16384" width="9.140625" style="8" customWidth="1"/>
  </cols>
  <sheetData>
    <row r="1" spans="7:37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7:37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22:23" ht="14.25">
      <c r="V3" s="204"/>
      <c r="W3" s="204"/>
    </row>
    <row r="4" spans="2:29" ht="26.25">
      <c r="B4" s="26" t="str">
        <f>VLOOKUP(1,TA,TI,FALSE)</f>
        <v>Jaar</v>
      </c>
      <c r="G4" s="237">
        <f>+Overzicht!G5</f>
        <v>2022</v>
      </c>
      <c r="H4" s="237"/>
      <c r="J4" s="238" t="str">
        <f>VLOOKUP(5,TA,TI,FALSE)</f>
        <v>Maand</v>
      </c>
      <c r="K4" s="238"/>
      <c r="L4" s="236" t="str">
        <f>VLOOKUP(10,TA,+Sheet2!L1+2,FALSE)</f>
        <v>Februari</v>
      </c>
      <c r="M4" s="236"/>
      <c r="N4" s="236"/>
      <c r="O4" s="236"/>
      <c r="X4" s="199" t="s">
        <v>67</v>
      </c>
      <c r="Y4" s="199"/>
      <c r="Z4" s="220">
        <f>+Overzicht!H24</f>
        <v>1</v>
      </c>
      <c r="AA4" s="220"/>
      <c r="AB4" s="52"/>
      <c r="AC4" s="52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3:36" ht="18">
      <c r="C9" s="26"/>
      <c r="AJ9" s="48"/>
    </row>
    <row r="10" spans="2:31" ht="20.25" customHeight="1">
      <c r="B10" s="72" t="str">
        <f>VLOOKUP(47,TA,TI,FALSE)</f>
        <v>Projectnummer en -naam (Interreg DE-NL)</v>
      </c>
      <c r="C10" s="72"/>
      <c r="D10" s="72"/>
      <c r="E10" s="72"/>
      <c r="G10" s="221" t="str">
        <f>VLOOKUP(48,TA,TI,FALSE)</f>
        <v>Goedgekeurde functiegroep (FG) &amp; projectfunctie - InterDB</v>
      </c>
      <c r="H10" s="221"/>
      <c r="I10" s="221"/>
      <c r="J10" s="221"/>
      <c r="K10" s="221"/>
      <c r="L10" s="221"/>
      <c r="M10" s="221"/>
      <c r="N10" s="221"/>
      <c r="O10" s="221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D10" s="15" t="s">
        <v>35</v>
      </c>
      <c r="AE10" s="46">
        <f>+Overzicht!S12</f>
        <v>0</v>
      </c>
    </row>
    <row r="11" spans="2:27" ht="20">
      <c r="B11" s="72"/>
      <c r="C11" s="72"/>
      <c r="D11" s="72"/>
      <c r="E11" s="72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2:36" ht="20.2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0.2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0.2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0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0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5" s="15" customFormat="1" ht="15">
      <c r="G17" s="16">
        <f>+Jan!AK17+1</f>
        <v>44593</v>
      </c>
      <c r="H17" s="16">
        <f>+G17+1</f>
        <v>44594</v>
      </c>
      <c r="I17" s="16">
        <f aca="true" t="shared" si="2" ref="I17:AH18">+H17+1</f>
        <v>44595</v>
      </c>
      <c r="J17" s="16">
        <f t="shared" si="2"/>
        <v>44596</v>
      </c>
      <c r="K17" s="16">
        <f t="shared" si="2"/>
        <v>44597</v>
      </c>
      <c r="L17" s="16">
        <f t="shared" si="2"/>
        <v>44598</v>
      </c>
      <c r="M17" s="16">
        <f t="shared" si="2"/>
        <v>44599</v>
      </c>
      <c r="N17" s="16">
        <f t="shared" si="2"/>
        <v>44600</v>
      </c>
      <c r="O17" s="16">
        <f t="shared" si="2"/>
        <v>44601</v>
      </c>
      <c r="P17" s="16">
        <f t="shared" si="2"/>
        <v>44602</v>
      </c>
      <c r="Q17" s="16">
        <f t="shared" si="2"/>
        <v>44603</v>
      </c>
      <c r="R17" s="16">
        <f t="shared" si="2"/>
        <v>44604</v>
      </c>
      <c r="S17" s="16">
        <f t="shared" si="2"/>
        <v>44605</v>
      </c>
      <c r="T17" s="16">
        <f t="shared" si="2"/>
        <v>44606</v>
      </c>
      <c r="U17" s="16">
        <f t="shared" si="2"/>
        <v>44607</v>
      </c>
      <c r="V17" s="16">
        <f t="shared" si="2"/>
        <v>44608</v>
      </c>
      <c r="W17" s="16">
        <f t="shared" si="2"/>
        <v>44609</v>
      </c>
      <c r="X17" s="16">
        <f t="shared" si="2"/>
        <v>44610</v>
      </c>
      <c r="Y17" s="16">
        <f t="shared" si="2"/>
        <v>44611</v>
      </c>
      <c r="Z17" s="16">
        <f t="shared" si="2"/>
        <v>44612</v>
      </c>
      <c r="AA17" s="16">
        <f t="shared" si="2"/>
        <v>44613</v>
      </c>
      <c r="AB17" s="16">
        <f t="shared" si="2"/>
        <v>44614</v>
      </c>
      <c r="AC17" s="16">
        <f t="shared" si="2"/>
        <v>44615</v>
      </c>
      <c r="AD17" s="16">
        <f t="shared" si="2"/>
        <v>44616</v>
      </c>
      <c r="AE17" s="16">
        <f t="shared" si="2"/>
        <v>44617</v>
      </c>
      <c r="AF17" s="16">
        <f t="shared" si="2"/>
        <v>44618</v>
      </c>
      <c r="AG17" s="16">
        <f t="shared" si="2"/>
        <v>44619</v>
      </c>
      <c r="AH17" s="16">
        <f t="shared" si="2"/>
        <v>44620</v>
      </c>
      <c r="AI17" s="16" t="str">
        <f>IF(VLOOKUP(+G4,Jaar,3,FALSE)=29,+AH17+1,"")</f>
        <v/>
      </c>
    </row>
    <row r="18" spans="2:36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2"/>
        <v>19</v>
      </c>
      <c r="Z18" s="42">
        <f t="shared" si="2"/>
        <v>20</v>
      </c>
      <c r="AA18" s="42">
        <f t="shared" si="2"/>
        <v>21</v>
      </c>
      <c r="AB18" s="42">
        <f t="shared" si="2"/>
        <v>22</v>
      </c>
      <c r="AC18" s="42">
        <f t="shared" si="2"/>
        <v>23</v>
      </c>
      <c r="AD18" s="42">
        <f t="shared" si="2"/>
        <v>24</v>
      </c>
      <c r="AE18" s="42">
        <f t="shared" si="2"/>
        <v>25</v>
      </c>
      <c r="AF18" s="42">
        <f t="shared" si="2"/>
        <v>26</v>
      </c>
      <c r="AG18" s="42">
        <f t="shared" si="2"/>
        <v>27</v>
      </c>
      <c r="AH18" s="42">
        <f t="shared" si="2"/>
        <v>28</v>
      </c>
      <c r="AI18" s="42" t="str">
        <f>IF(+AI17="","",+AH18+1)</f>
        <v/>
      </c>
      <c r="AJ18" s="54" t="str">
        <f>VLOOKUP(7,TA,TI,FALSE)</f>
        <v>Totaal</v>
      </c>
    </row>
    <row r="19" spans="2:36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3" ref="G19:AH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Di</v>
      </c>
      <c r="H19" s="40" t="str">
        <f t="shared" si="3"/>
        <v>Wo</v>
      </c>
      <c r="I19" s="40" t="str">
        <f t="shared" si="3"/>
        <v>Do</v>
      </c>
      <c r="J19" s="40" t="str">
        <f t="shared" si="3"/>
        <v>Vr</v>
      </c>
      <c r="K19" s="40" t="str">
        <f t="shared" si="3"/>
        <v>Za</v>
      </c>
      <c r="L19" s="40" t="str">
        <f t="shared" si="3"/>
        <v>Zo</v>
      </c>
      <c r="M19" s="40" t="str">
        <f t="shared" si="3"/>
        <v>Ma</v>
      </c>
      <c r="N19" s="40" t="str">
        <f t="shared" si="3"/>
        <v>Di</v>
      </c>
      <c r="O19" s="40" t="str">
        <f t="shared" si="3"/>
        <v>Wo</v>
      </c>
      <c r="P19" s="40" t="str">
        <f t="shared" si="3"/>
        <v>Do</v>
      </c>
      <c r="Q19" s="40" t="str">
        <f t="shared" si="3"/>
        <v>Vr</v>
      </c>
      <c r="R19" s="40" t="str">
        <f t="shared" si="3"/>
        <v>Za</v>
      </c>
      <c r="S19" s="40" t="str">
        <f t="shared" si="3"/>
        <v>Zo</v>
      </c>
      <c r="T19" s="40" t="str">
        <f t="shared" si="3"/>
        <v>Ma</v>
      </c>
      <c r="U19" s="40" t="str">
        <f t="shared" si="3"/>
        <v>Di</v>
      </c>
      <c r="V19" s="40" t="str">
        <f t="shared" si="3"/>
        <v>Wo</v>
      </c>
      <c r="W19" s="40" t="str">
        <f t="shared" si="3"/>
        <v>Do</v>
      </c>
      <c r="X19" s="40" t="str">
        <f t="shared" si="3"/>
        <v>Vr</v>
      </c>
      <c r="Y19" s="40" t="str">
        <f t="shared" si="3"/>
        <v>Za</v>
      </c>
      <c r="Z19" s="40" t="str">
        <f t="shared" si="3"/>
        <v>Zo</v>
      </c>
      <c r="AA19" s="40" t="str">
        <f t="shared" si="3"/>
        <v>Ma</v>
      </c>
      <c r="AB19" s="40" t="str">
        <f t="shared" si="3"/>
        <v>Di</v>
      </c>
      <c r="AC19" s="40" t="str">
        <f t="shared" si="3"/>
        <v>Wo</v>
      </c>
      <c r="AD19" s="40" t="str">
        <f t="shared" si="3"/>
        <v>Do</v>
      </c>
      <c r="AE19" s="40" t="str">
        <f t="shared" si="3"/>
        <v>Vr</v>
      </c>
      <c r="AF19" s="40" t="str">
        <f t="shared" si="3"/>
        <v>Za</v>
      </c>
      <c r="AG19" s="40" t="str">
        <f t="shared" si="3"/>
        <v>Zo</v>
      </c>
      <c r="AH19" s="40" t="str">
        <f t="shared" si="3"/>
        <v>Ma</v>
      </c>
      <c r="AI19" s="40" t="str">
        <f>_xlfn.IFERROR(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,"")</f>
        <v/>
      </c>
      <c r="AJ19" s="55"/>
    </row>
    <row r="20" spans="2:36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4" ref="I20:AI20">IF(OR(WEEKDAY(I17)=1,WEEKDAY(I17)=7),1,0)</f>
        <v>0</v>
      </c>
      <c r="J20" s="15">
        <f t="shared" si="4"/>
        <v>0</v>
      </c>
      <c r="K20" s="15">
        <f t="shared" si="4"/>
        <v>1</v>
      </c>
      <c r="L20" s="15">
        <f t="shared" si="4"/>
        <v>1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1</v>
      </c>
      <c r="S20" s="15">
        <f t="shared" si="4"/>
        <v>1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5">
        <f t="shared" si="4"/>
        <v>1</v>
      </c>
      <c r="Z20" s="15">
        <f t="shared" si="4"/>
        <v>1</v>
      </c>
      <c r="AA20" s="15">
        <f t="shared" si="4"/>
        <v>0</v>
      </c>
      <c r="AB20" s="15">
        <f t="shared" si="4"/>
        <v>0</v>
      </c>
      <c r="AC20" s="15">
        <f t="shared" si="4"/>
        <v>0</v>
      </c>
      <c r="AD20" s="15">
        <f t="shared" si="4"/>
        <v>0</v>
      </c>
      <c r="AE20" s="15">
        <f t="shared" si="4"/>
        <v>0</v>
      </c>
      <c r="AF20" s="15">
        <f t="shared" si="4"/>
        <v>1</v>
      </c>
      <c r="AG20" s="15">
        <f t="shared" si="4"/>
        <v>1</v>
      </c>
      <c r="AH20" s="15">
        <f t="shared" si="4"/>
        <v>0</v>
      </c>
      <c r="AI20" s="15" t="e">
        <f t="shared" si="4"/>
        <v>#VALUE!</v>
      </c>
      <c r="AJ20" s="55"/>
    </row>
    <row r="21" spans="2:36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J21" s="55"/>
    </row>
    <row r="22" spans="2:36" s="47" customFormat="1" ht="30.75" customHeight="1">
      <c r="B22" s="37">
        <v>1</v>
      </c>
      <c r="C22" s="87" t="str">
        <f>IF(+Overzicht!C27="","",+Overzicht!C27)</f>
        <v/>
      </c>
      <c r="E22" s="88" t="str">
        <f>IF(+Overzicht!E27="","",+Overzicht!E27)</f>
        <v/>
      </c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3">
        <f aca="true" t="shared" si="5" ref="AJ22:AJ27">SUM(G22:AI22)</f>
        <v>0</v>
      </c>
    </row>
    <row r="23" spans="2:36" s="47" customFormat="1" ht="30.75" customHeight="1">
      <c r="B23" s="37">
        <v>2</v>
      </c>
      <c r="C23" s="87" t="str">
        <f>IF(+Overzicht!C28="","",+Overzicht!C28)</f>
        <v/>
      </c>
      <c r="E23" s="88" t="str">
        <f>IF(+Overzicht!E28="","",+Overzicht!E28)</f>
        <v/>
      </c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3">
        <f t="shared" si="5"/>
        <v>0</v>
      </c>
    </row>
    <row r="24" spans="2:36" s="47" customFormat="1" ht="30.75" customHeight="1">
      <c r="B24" s="37">
        <v>3</v>
      </c>
      <c r="C24" s="87" t="str">
        <f>IF(+Overzicht!C29="","",+Overzicht!C29)</f>
        <v/>
      </c>
      <c r="E24" s="88" t="str">
        <f>IF(+Overzicht!E29="","",+Overzicht!E29)</f>
        <v/>
      </c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3">
        <f t="shared" si="5"/>
        <v>0</v>
      </c>
    </row>
    <row r="25" spans="2:36" s="47" customFormat="1" ht="30.75" customHeight="1">
      <c r="B25" s="37">
        <v>4</v>
      </c>
      <c r="C25" s="87" t="str">
        <f>IF(+Overzicht!C30="","",+Overzicht!C30)</f>
        <v/>
      </c>
      <c r="E25" s="88" t="str">
        <f>IF(+Overzicht!E30="","",+Overzicht!E30)</f>
        <v/>
      </c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3">
        <f t="shared" si="5"/>
        <v>0</v>
      </c>
    </row>
    <row r="26" spans="2:36" s="47" customFormat="1" ht="30.75" customHeight="1">
      <c r="B26" s="37">
        <v>5</v>
      </c>
      <c r="C26" s="87" t="str">
        <f>IF(+Overzicht!C31="","",+Overzicht!C31)</f>
        <v/>
      </c>
      <c r="E26" s="88" t="str">
        <f>IF(+Overzicht!E31="","",+Overzicht!E31)</f>
        <v/>
      </c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3">
        <f t="shared" si="5"/>
        <v>0</v>
      </c>
    </row>
    <row r="27" spans="2:36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125">
        <f aca="true" t="shared" si="6" ref="G27:AI27">SUM(G22:G26)</f>
        <v>0</v>
      </c>
      <c r="H27" s="126">
        <f t="shared" si="6"/>
        <v>0</v>
      </c>
      <c r="I27" s="126">
        <f t="shared" si="6"/>
        <v>0</v>
      </c>
      <c r="J27" s="126">
        <f t="shared" si="6"/>
        <v>0</v>
      </c>
      <c r="K27" s="126">
        <f t="shared" si="6"/>
        <v>0</v>
      </c>
      <c r="L27" s="126">
        <f t="shared" si="6"/>
        <v>0</v>
      </c>
      <c r="M27" s="126">
        <f t="shared" si="6"/>
        <v>0</v>
      </c>
      <c r="N27" s="126">
        <f t="shared" si="6"/>
        <v>0</v>
      </c>
      <c r="O27" s="126">
        <f t="shared" si="6"/>
        <v>0</v>
      </c>
      <c r="P27" s="126">
        <f t="shared" si="6"/>
        <v>0</v>
      </c>
      <c r="Q27" s="126">
        <f t="shared" si="6"/>
        <v>0</v>
      </c>
      <c r="R27" s="126">
        <f t="shared" si="6"/>
        <v>0</v>
      </c>
      <c r="S27" s="126">
        <f t="shared" si="6"/>
        <v>0</v>
      </c>
      <c r="T27" s="126">
        <f t="shared" si="6"/>
        <v>0</v>
      </c>
      <c r="U27" s="126">
        <f t="shared" si="6"/>
        <v>0</v>
      </c>
      <c r="V27" s="126">
        <f t="shared" si="6"/>
        <v>0</v>
      </c>
      <c r="W27" s="126">
        <f t="shared" si="6"/>
        <v>0</v>
      </c>
      <c r="X27" s="126">
        <f t="shared" si="6"/>
        <v>0</v>
      </c>
      <c r="Y27" s="126">
        <f t="shared" si="6"/>
        <v>0</v>
      </c>
      <c r="Z27" s="126">
        <f t="shared" si="6"/>
        <v>0</v>
      </c>
      <c r="AA27" s="126">
        <f t="shared" si="6"/>
        <v>0</v>
      </c>
      <c r="AB27" s="126">
        <f t="shared" si="6"/>
        <v>0</v>
      </c>
      <c r="AC27" s="126">
        <f t="shared" si="6"/>
        <v>0</v>
      </c>
      <c r="AD27" s="126">
        <f t="shared" si="6"/>
        <v>0</v>
      </c>
      <c r="AE27" s="126">
        <f t="shared" si="6"/>
        <v>0</v>
      </c>
      <c r="AF27" s="126">
        <f t="shared" si="6"/>
        <v>0</v>
      </c>
      <c r="AG27" s="126">
        <f t="shared" si="6"/>
        <v>0</v>
      </c>
      <c r="AH27" s="126">
        <f t="shared" si="6"/>
        <v>0</v>
      </c>
      <c r="AI27" s="126">
        <f t="shared" si="6"/>
        <v>0</v>
      </c>
      <c r="AJ27" s="127">
        <f t="shared" si="5"/>
        <v>0</v>
      </c>
    </row>
    <row r="28" spans="2:36" s="47" customFormat="1" ht="15.5">
      <c r="B28" s="129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23"/>
    </row>
    <row r="29" spans="2:36" s="47" customFormat="1" ht="17.5">
      <c r="B29" s="129"/>
      <c r="C29" s="61" t="str">
        <f>VLOOKUP(42,TA,TI,FALSE)</f>
        <v>Overige Interreg-projecten</v>
      </c>
      <c r="G29" s="132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23">
        <f>SUM(G29:AI29)</f>
        <v>0</v>
      </c>
    </row>
    <row r="30" spans="2:36" s="47" customFormat="1" ht="15.5">
      <c r="B30" s="129"/>
      <c r="G30" s="171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23"/>
    </row>
    <row r="31" spans="2:36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34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23">
        <f>SUM(G31:AI31)</f>
        <v>0</v>
      </c>
    </row>
    <row r="32" spans="2:36" s="47" customFormat="1" ht="15.5">
      <c r="B32" s="129"/>
      <c r="G32" s="171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23"/>
    </row>
    <row r="33" spans="2:36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34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23">
        <f>SUM(G33:AI33)</f>
        <v>0</v>
      </c>
    </row>
    <row r="34" spans="2:36" s="47" customFormat="1" ht="15.5">
      <c r="B34" s="129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23"/>
    </row>
    <row r="35" spans="2:36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37">
        <f aca="true" t="shared" si="7" ref="G35:AI35">SUM(G27:G34)</f>
        <v>0</v>
      </c>
      <c r="H35" s="138">
        <f t="shared" si="7"/>
        <v>0</v>
      </c>
      <c r="I35" s="138">
        <f t="shared" si="7"/>
        <v>0</v>
      </c>
      <c r="J35" s="138">
        <f t="shared" si="7"/>
        <v>0</v>
      </c>
      <c r="K35" s="138">
        <f t="shared" si="7"/>
        <v>0</v>
      </c>
      <c r="L35" s="138">
        <f t="shared" si="7"/>
        <v>0</v>
      </c>
      <c r="M35" s="138">
        <f t="shared" si="7"/>
        <v>0</v>
      </c>
      <c r="N35" s="138">
        <f t="shared" si="7"/>
        <v>0</v>
      </c>
      <c r="O35" s="138">
        <f t="shared" si="7"/>
        <v>0</v>
      </c>
      <c r="P35" s="138">
        <f t="shared" si="7"/>
        <v>0</v>
      </c>
      <c r="Q35" s="138">
        <f t="shared" si="7"/>
        <v>0</v>
      </c>
      <c r="R35" s="138">
        <f t="shared" si="7"/>
        <v>0</v>
      </c>
      <c r="S35" s="138">
        <f t="shared" si="7"/>
        <v>0</v>
      </c>
      <c r="T35" s="138">
        <f t="shared" si="7"/>
        <v>0</v>
      </c>
      <c r="U35" s="138">
        <f t="shared" si="7"/>
        <v>0</v>
      </c>
      <c r="V35" s="138">
        <f t="shared" si="7"/>
        <v>0</v>
      </c>
      <c r="W35" s="138">
        <f t="shared" si="7"/>
        <v>0</v>
      </c>
      <c r="X35" s="138">
        <f t="shared" si="7"/>
        <v>0</v>
      </c>
      <c r="Y35" s="138">
        <f t="shared" si="7"/>
        <v>0</v>
      </c>
      <c r="Z35" s="138">
        <f t="shared" si="7"/>
        <v>0</v>
      </c>
      <c r="AA35" s="138">
        <f t="shared" si="7"/>
        <v>0</v>
      </c>
      <c r="AB35" s="138">
        <f t="shared" si="7"/>
        <v>0</v>
      </c>
      <c r="AC35" s="138">
        <f t="shared" si="7"/>
        <v>0</v>
      </c>
      <c r="AD35" s="138">
        <f t="shared" si="7"/>
        <v>0</v>
      </c>
      <c r="AE35" s="138">
        <f t="shared" si="7"/>
        <v>0</v>
      </c>
      <c r="AF35" s="138">
        <f t="shared" si="7"/>
        <v>0</v>
      </c>
      <c r="AG35" s="138">
        <f t="shared" si="7"/>
        <v>0</v>
      </c>
      <c r="AH35" s="138">
        <f t="shared" si="7"/>
        <v>0</v>
      </c>
      <c r="AI35" s="138">
        <f t="shared" si="7"/>
        <v>0</v>
      </c>
      <c r="AJ35" s="139">
        <f>SUM(G35:AI35)</f>
        <v>0</v>
      </c>
    </row>
    <row r="38" spans="2:37" ht="14.25" customHeight="1">
      <c r="B38" s="230" t="str">
        <f>VLOOKUP(27,TA,TI,FALSE)</f>
        <v>Wij verklaren de gegevens juist en volledig te hebben ingevuld. De verrichte projectarbeidsuren waren in het kader van een efficiënte en doelmatige projectuitvoering vereist.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8"/>
    </row>
    <row r="39" spans="2:37" ht="14.25" customHeight="1"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8"/>
    </row>
    <row r="47" spans="2:36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9" spans="1:36" s="9" customFormat="1" ht="17.5">
      <c r="A49" s="61"/>
      <c r="B49" s="229" t="str">
        <f>VLOOKUP(24,TA,TI,FALSE)</f>
        <v>Plaats,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</row>
    <row r="51" spans="2:36" ht="15">
      <c r="B51" s="218" t="str">
        <f>+Jan!B51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</row>
  </sheetData>
  <sheetProtection algorithmName="SHA-512" hashValue="LipvYqs+bmTj3KAH6b9z/HkOYVM8iFKczBcLUDK2fuJ+6ovsBWldZPe0KNnJX0YrUma2SnlaaOEf51JyzpcOCQ==" saltValue="w7/8wwzNs7IFH6AjUO4c7Q==" spinCount="100000" sheet="1" objects="1" scenarios="1" selectLockedCells="1"/>
  <mergeCells count="28">
    <mergeCell ref="B51:AJ51"/>
    <mergeCell ref="AD12:AJ13"/>
    <mergeCell ref="L4:O4"/>
    <mergeCell ref="G2:AK2"/>
    <mergeCell ref="B49:E49"/>
    <mergeCell ref="K49:V49"/>
    <mergeCell ref="V3:W3"/>
    <mergeCell ref="G4:H4"/>
    <mergeCell ref="G6:AA6"/>
    <mergeCell ref="G8:AA8"/>
    <mergeCell ref="G10:AA10"/>
    <mergeCell ref="C21:E21"/>
    <mergeCell ref="X4:Y4"/>
    <mergeCell ref="Z4:AA4"/>
    <mergeCell ref="J4:K4"/>
    <mergeCell ref="B14:C14"/>
    <mergeCell ref="G14:AA14"/>
    <mergeCell ref="AA49:AJ49"/>
    <mergeCell ref="B38:AJ39"/>
    <mergeCell ref="B15:C15"/>
    <mergeCell ref="G15:AA15"/>
    <mergeCell ref="B16:C16"/>
    <mergeCell ref="G16:AA16"/>
    <mergeCell ref="G1:AK1"/>
    <mergeCell ref="B12:C12"/>
    <mergeCell ref="G12:AA12"/>
    <mergeCell ref="B13:C13"/>
    <mergeCell ref="G13:AA13"/>
  </mergeCells>
  <conditionalFormatting sqref="G18:G35">
    <cfRule type="expression" priority="32" dxfId="0">
      <formula>+$G$20=1</formula>
    </cfRule>
  </conditionalFormatting>
  <conditionalFormatting sqref="H18:H35">
    <cfRule type="expression" priority="31" dxfId="0">
      <formula>+$H$20=1</formula>
    </cfRule>
  </conditionalFormatting>
  <conditionalFormatting sqref="I18:I35">
    <cfRule type="expression" priority="30" dxfId="0">
      <formula>+$I$20=1</formula>
    </cfRule>
  </conditionalFormatting>
  <conditionalFormatting sqref="J18:J35">
    <cfRule type="expression" priority="29" dxfId="0">
      <formula>+$J$20=1</formula>
    </cfRule>
  </conditionalFormatting>
  <conditionalFormatting sqref="K18:K35">
    <cfRule type="expression" priority="28" dxfId="0">
      <formula>+$K$20=1</formula>
    </cfRule>
  </conditionalFormatting>
  <conditionalFormatting sqref="L18:L35">
    <cfRule type="expression" priority="27" dxfId="0">
      <formula>+$L$20=1</formula>
    </cfRule>
  </conditionalFormatting>
  <conditionalFormatting sqref="M18:M35">
    <cfRule type="expression" priority="26" dxfId="0">
      <formula>+$M$20=1</formula>
    </cfRule>
  </conditionalFormatting>
  <conditionalFormatting sqref="N18:N35">
    <cfRule type="expression" priority="25" dxfId="0">
      <formula>+$N$20=1</formula>
    </cfRule>
  </conditionalFormatting>
  <conditionalFormatting sqref="O18:O35">
    <cfRule type="expression" priority="24" dxfId="0">
      <formula>+$O$20=1</formula>
    </cfRule>
  </conditionalFormatting>
  <conditionalFormatting sqref="P18:P35">
    <cfRule type="expression" priority="23" dxfId="0">
      <formula>+$P$20=1</formula>
    </cfRule>
  </conditionalFormatting>
  <conditionalFormatting sqref="Q18:Q35">
    <cfRule type="expression" priority="22" dxfId="0">
      <formula>+$Q$20=1</formula>
    </cfRule>
  </conditionalFormatting>
  <conditionalFormatting sqref="R18:R35">
    <cfRule type="expression" priority="21" dxfId="0">
      <formula>+$R$20=1</formula>
    </cfRule>
  </conditionalFormatting>
  <conditionalFormatting sqref="S18:S35">
    <cfRule type="expression" priority="20" dxfId="0">
      <formula>+$S$20=1</formula>
    </cfRule>
  </conditionalFormatting>
  <conditionalFormatting sqref="T18:T35">
    <cfRule type="expression" priority="19" dxfId="0">
      <formula>+$T$20=1</formula>
    </cfRule>
  </conditionalFormatting>
  <conditionalFormatting sqref="U18:U35">
    <cfRule type="expression" priority="18" dxfId="0">
      <formula>+$U$20=1</formula>
    </cfRule>
  </conditionalFormatting>
  <conditionalFormatting sqref="V18:V35">
    <cfRule type="expression" priority="17" dxfId="0">
      <formula>+$V$20=1</formula>
    </cfRule>
  </conditionalFormatting>
  <conditionalFormatting sqref="W18:W35">
    <cfRule type="expression" priority="16" dxfId="0">
      <formula>+$W$20=1</formula>
    </cfRule>
  </conditionalFormatting>
  <conditionalFormatting sqref="X18:X35">
    <cfRule type="expression" priority="15" dxfId="0">
      <formula>+$X$20=1</formula>
    </cfRule>
  </conditionalFormatting>
  <conditionalFormatting sqref="Y18:Y35">
    <cfRule type="expression" priority="14" dxfId="0">
      <formula>+$Y$20=1</formula>
    </cfRule>
  </conditionalFormatting>
  <conditionalFormatting sqref="Z18:Z35">
    <cfRule type="expression" priority="13" dxfId="0">
      <formula>+$Z$20=1</formula>
    </cfRule>
  </conditionalFormatting>
  <conditionalFormatting sqref="AA18:AA35">
    <cfRule type="expression" priority="12" dxfId="0">
      <formula>+$AA$20=1</formula>
    </cfRule>
  </conditionalFormatting>
  <conditionalFormatting sqref="AB18:AB35">
    <cfRule type="expression" priority="11" dxfId="0">
      <formula>+$AB$20=1</formula>
    </cfRule>
  </conditionalFormatting>
  <conditionalFormatting sqref="AC18:AC35">
    <cfRule type="expression" priority="10" dxfId="0">
      <formula>+$AC$20=1</formula>
    </cfRule>
  </conditionalFormatting>
  <conditionalFormatting sqref="AD18:AD35">
    <cfRule type="expression" priority="9" dxfId="0">
      <formula>+$AD$20=1</formula>
    </cfRule>
  </conditionalFormatting>
  <conditionalFormatting sqref="AE18:AE35">
    <cfRule type="expression" priority="8" dxfId="0">
      <formula>$AE$20=1</formula>
    </cfRule>
  </conditionalFormatting>
  <conditionalFormatting sqref="AF18:AF35">
    <cfRule type="expression" priority="7" dxfId="0">
      <formula>+$AF$20=1</formula>
    </cfRule>
  </conditionalFormatting>
  <conditionalFormatting sqref="AG18:AG35">
    <cfRule type="expression" priority="6" dxfId="0">
      <formula>+$AG$20=1</formula>
    </cfRule>
  </conditionalFormatting>
  <conditionalFormatting sqref="AH18:AH35">
    <cfRule type="expression" priority="1" dxfId="0">
      <formula>$AH$20=1</formula>
    </cfRule>
  </conditionalFormatting>
  <conditionalFormatting sqref="AI19:AI35">
    <cfRule type="expression" priority="4" dxfId="0">
      <formula>+$AI$20=1</formula>
    </cfRule>
  </conditionalFormatting>
  <printOptions horizontalCentered="1" verticalCentered="1"/>
  <pageMargins left="0.2362204724409449" right="0.1968503937007874" top="0.7480314960629921" bottom="0.35433070866141736" header="0.31496062992125984" footer="0.31496062992125984"/>
  <pageSetup fitToHeight="1" fitToWidth="1" horizontalDpi="600" verticalDpi="600" orientation="landscape" paperSize="9" scale="48" r:id="rId3"/>
  <ignoredErrors>
    <ignoredError sqref="AI20" evalError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6F3C-484F-4462-83EF-EF362FF56635}">
  <sheetPr>
    <tabColor theme="4" tint="0.7999799847602844"/>
    <pageSetUpPr fitToPage="1"/>
  </sheetPr>
  <dimension ref="A1:MK51"/>
  <sheetViews>
    <sheetView zoomScale="80" zoomScaleNormal="80" zoomScaleSheetLayoutView="70" zoomScalePageLayoutView="10" workbookViewId="0" topLeftCell="A1">
      <selection activeCell="G22" sqref="G22"/>
    </sheetView>
  </sheetViews>
  <sheetFormatPr defaultColWidth="9.140625" defaultRowHeight="15"/>
  <cols>
    <col min="1" max="1" width="3.8515625" style="8" bestFit="1" customWidth="1"/>
    <col min="2" max="2" width="3.00390625" style="10" customWidth="1"/>
    <col min="3" max="3" width="8.00390625" style="10" customWidth="1"/>
    <col min="4" max="4" width="3.140625" style="10" customWidth="1"/>
    <col min="5" max="5" width="41.7109375" style="10" customWidth="1"/>
    <col min="6" max="6" width="2.140625" style="10" customWidth="1"/>
    <col min="7" max="37" width="7.57421875" style="10" customWidth="1"/>
    <col min="38" max="38" width="9.00390625" style="10" customWidth="1"/>
    <col min="39" max="39" width="9.140625" style="8" customWidth="1"/>
    <col min="40" max="43" width="9.140625" style="10" customWidth="1"/>
    <col min="44" max="349" width="9.140625" style="8" customWidth="1"/>
    <col min="350" max="16384" width="9.140625" style="10" customWidth="1"/>
  </cols>
  <sheetData>
    <row r="1" spans="2:43" ht="30" customHeight="1">
      <c r="B1" s="8"/>
      <c r="C1" s="8"/>
      <c r="D1" s="8"/>
      <c r="E1" s="8"/>
      <c r="F1" s="8"/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N1" s="8"/>
      <c r="AO1" s="8"/>
      <c r="AP1" s="8"/>
      <c r="AQ1" s="8"/>
    </row>
    <row r="2" spans="2:43" ht="14.25">
      <c r="B2" s="8"/>
      <c r="C2" s="8"/>
      <c r="D2" s="8"/>
      <c r="E2" s="8"/>
      <c r="F2" s="8"/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N2" s="8"/>
      <c r="AO2" s="8"/>
      <c r="AP2" s="8"/>
      <c r="AQ2" s="8"/>
    </row>
    <row r="3" spans="2:43" ht="14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04"/>
      <c r="W3" s="20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</row>
    <row r="4" spans="2:43" ht="23.25">
      <c r="B4" s="26" t="str">
        <f>VLOOKUP(1,TA,TI,FALSE)</f>
        <v>Jaar</v>
      </c>
      <c r="C4" s="8"/>
      <c r="D4" s="8"/>
      <c r="E4" s="8"/>
      <c r="F4" s="8"/>
      <c r="G4" s="237">
        <f>+Overzicht!G5</f>
        <v>2022</v>
      </c>
      <c r="H4" s="237"/>
      <c r="I4" s="8"/>
      <c r="J4" s="238" t="str">
        <f>VLOOKUP(5,TA,TI,FALSE)</f>
        <v>Maand</v>
      </c>
      <c r="K4" s="238"/>
      <c r="L4" s="236" t="str">
        <f>VLOOKUP(11,TA,+Sheet2!L1+2,FALSE)</f>
        <v>Maart</v>
      </c>
      <c r="M4" s="236"/>
      <c r="N4" s="236"/>
      <c r="O4" s="236"/>
      <c r="P4" s="8"/>
      <c r="Q4" s="8"/>
      <c r="R4" s="8"/>
      <c r="S4" s="8"/>
      <c r="T4" s="8"/>
      <c r="U4" s="8"/>
      <c r="V4" s="8"/>
      <c r="W4" s="8"/>
      <c r="X4" s="199" t="s">
        <v>67</v>
      </c>
      <c r="Y4" s="199"/>
      <c r="Z4" s="220">
        <f>+Overzicht!I24</f>
        <v>1</v>
      </c>
      <c r="AA4" s="22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  <c r="AO4" s="8"/>
      <c r="AP4" s="8"/>
      <c r="AQ4" s="8"/>
    </row>
    <row r="5" spans="2:43" ht="18">
      <c r="B5" s="2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N5" s="8"/>
      <c r="AO5" s="8"/>
      <c r="AP5" s="8"/>
      <c r="AQ5" s="8"/>
    </row>
    <row r="6" spans="2:43" ht="20.25">
      <c r="B6" s="27" t="str">
        <f>VLOOKUP(2,TA,TI,FALSE)</f>
        <v>Voor- en achternaam projectmedewerker</v>
      </c>
      <c r="C6" s="8"/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N6" s="8"/>
      <c r="AO6" s="8"/>
      <c r="AP6" s="8"/>
      <c r="AQ6" s="8"/>
    </row>
    <row r="7" spans="2:43" ht="18">
      <c r="B7" s="29"/>
      <c r="C7" s="8"/>
      <c r="D7" s="30"/>
      <c r="E7" s="30"/>
      <c r="F7" s="3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N7" s="8"/>
      <c r="AO7" s="8"/>
      <c r="AP7" s="8"/>
      <c r="AQ7" s="8"/>
    </row>
    <row r="8" spans="2:43" ht="20">
      <c r="B8" s="26" t="str">
        <f>VLOOKUP(3,TA,TI,FALSE)</f>
        <v>Projectpartner waarvoor gewerkt is</v>
      </c>
      <c r="C8" s="8"/>
      <c r="D8" s="8"/>
      <c r="E8" s="8"/>
      <c r="F8" s="8"/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N8" s="8"/>
      <c r="AO8" s="8"/>
      <c r="AP8" s="8"/>
      <c r="AQ8" s="8"/>
    </row>
    <row r="9" spans="2:43" ht="18">
      <c r="B9" s="8"/>
      <c r="C9" s="2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N9" s="8"/>
      <c r="AO9" s="8"/>
      <c r="AP9" s="8"/>
      <c r="AQ9" s="8"/>
    </row>
    <row r="10" spans="2:43" ht="18" customHeight="1">
      <c r="B10" s="72" t="str">
        <f>VLOOKUP(47,TA,TI,FALSE)</f>
        <v>Projectnummer en -naam (Interreg DE-NL)</v>
      </c>
      <c r="C10" s="72"/>
      <c r="D10" s="72"/>
      <c r="E10" s="72"/>
      <c r="F10" s="8"/>
      <c r="G10" s="221" t="str">
        <f>VLOOKUP(48,TA,TI,FALSE)</f>
        <v>Goedgekeurde functiegroep (FG) &amp; projectfunctie - InterDB</v>
      </c>
      <c r="H10" s="221"/>
      <c r="I10" s="221"/>
      <c r="J10" s="221"/>
      <c r="K10" s="221"/>
      <c r="L10" s="221"/>
      <c r="M10" s="221"/>
      <c r="N10" s="221"/>
      <c r="O10" s="221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8"/>
      <c r="AC10" s="8"/>
      <c r="AD10" s="15" t="s">
        <v>35</v>
      </c>
      <c r="AE10" s="46">
        <f>+Overzicht!S12</f>
        <v>0</v>
      </c>
      <c r="AF10" s="8"/>
      <c r="AG10" s="8"/>
      <c r="AH10" s="8"/>
      <c r="AI10" s="8"/>
      <c r="AJ10" s="8"/>
      <c r="AK10" s="8"/>
      <c r="AL10" s="8"/>
      <c r="AN10" s="8"/>
      <c r="AO10" s="8"/>
      <c r="AP10" s="8"/>
      <c r="AQ10" s="8"/>
    </row>
    <row r="11" spans="2:43" ht="14.25" customHeight="1">
      <c r="B11" s="72"/>
      <c r="C11" s="72"/>
      <c r="D11" s="72"/>
      <c r="E11" s="72"/>
      <c r="F11" s="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N11" s="8"/>
      <c r="AO11" s="8"/>
      <c r="AP11" s="8"/>
      <c r="AQ11" s="8"/>
    </row>
    <row r="12" spans="2:43" ht="21" customHeight="1">
      <c r="B12" s="213" t="str">
        <f>IF(+C22="","",+C22)</f>
        <v/>
      </c>
      <c r="C12" s="213"/>
      <c r="D12" s="64"/>
      <c r="E12" s="64" t="str">
        <f>IF(+E22="","",+E22)</f>
        <v/>
      </c>
      <c r="F12" s="8"/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8"/>
      <c r="AC12" s="8"/>
      <c r="AD12" s="212"/>
      <c r="AE12" s="212"/>
      <c r="AF12" s="212"/>
      <c r="AG12" s="212"/>
      <c r="AH12" s="212"/>
      <c r="AI12" s="212"/>
      <c r="AJ12" s="212"/>
      <c r="AK12" s="8"/>
      <c r="AL12" s="8"/>
      <c r="AN12" s="8"/>
      <c r="AO12" s="8"/>
      <c r="AP12" s="8"/>
      <c r="AQ12" s="8"/>
    </row>
    <row r="13" spans="2:43" ht="21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F13" s="8"/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8"/>
      <c r="AC13" s="8"/>
      <c r="AD13" s="212"/>
      <c r="AE13" s="212"/>
      <c r="AF13" s="212"/>
      <c r="AG13" s="212"/>
      <c r="AH13" s="212"/>
      <c r="AI13" s="212"/>
      <c r="AJ13" s="212"/>
      <c r="AK13" s="8"/>
      <c r="AL13" s="8"/>
      <c r="AN13" s="8"/>
      <c r="AO13" s="8"/>
      <c r="AP13" s="8"/>
      <c r="AQ13" s="8"/>
    </row>
    <row r="14" spans="2:43" ht="21" customHeight="1">
      <c r="B14" s="213" t="str">
        <f t="shared" si="0"/>
        <v/>
      </c>
      <c r="C14" s="213"/>
      <c r="D14" s="64"/>
      <c r="E14" s="64" t="str">
        <f t="shared" si="1"/>
        <v/>
      </c>
      <c r="F14" s="8"/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N14" s="8"/>
      <c r="AO14" s="8"/>
      <c r="AP14" s="8"/>
      <c r="AQ14" s="8"/>
    </row>
    <row r="15" spans="2:43" ht="21" customHeight="1">
      <c r="B15" s="213" t="str">
        <f t="shared" si="0"/>
        <v/>
      </c>
      <c r="C15" s="213"/>
      <c r="D15" s="64"/>
      <c r="E15" s="64" t="str">
        <f t="shared" si="1"/>
        <v/>
      </c>
      <c r="F15" s="8"/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N15" s="8"/>
      <c r="AO15" s="8"/>
      <c r="AP15" s="8"/>
      <c r="AQ15" s="8"/>
    </row>
    <row r="16" spans="2:43" ht="21" customHeight="1">
      <c r="B16" s="213" t="str">
        <f t="shared" si="0"/>
        <v/>
      </c>
      <c r="C16" s="213"/>
      <c r="D16" s="64"/>
      <c r="E16" s="64" t="str">
        <f t="shared" si="1"/>
        <v/>
      </c>
      <c r="F16" s="8"/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N16" s="8"/>
      <c r="AO16" s="8"/>
      <c r="AP16" s="8"/>
      <c r="AQ16" s="8"/>
    </row>
    <row r="17" spans="1:349" s="14" customFormat="1" ht="15">
      <c r="A17" s="15"/>
      <c r="B17" s="15"/>
      <c r="C17" s="15"/>
      <c r="D17" s="15"/>
      <c r="E17" s="15"/>
      <c r="F17" s="15"/>
      <c r="G17" s="16">
        <f>MAX(Feb!AH17,Feb!AI17)+1</f>
        <v>44621</v>
      </c>
      <c r="H17" s="16">
        <f>+G17+1</f>
        <v>44622</v>
      </c>
      <c r="I17" s="16">
        <f aca="true" t="shared" si="2" ref="I17:AK18">+H17+1</f>
        <v>44623</v>
      </c>
      <c r="J17" s="16">
        <f t="shared" si="2"/>
        <v>44624</v>
      </c>
      <c r="K17" s="16">
        <f t="shared" si="2"/>
        <v>44625</v>
      </c>
      <c r="L17" s="16">
        <f t="shared" si="2"/>
        <v>44626</v>
      </c>
      <c r="M17" s="16">
        <f t="shared" si="2"/>
        <v>44627</v>
      </c>
      <c r="N17" s="16">
        <f t="shared" si="2"/>
        <v>44628</v>
      </c>
      <c r="O17" s="16">
        <f t="shared" si="2"/>
        <v>44629</v>
      </c>
      <c r="P17" s="16">
        <f t="shared" si="2"/>
        <v>44630</v>
      </c>
      <c r="Q17" s="16">
        <f t="shared" si="2"/>
        <v>44631</v>
      </c>
      <c r="R17" s="16">
        <f t="shared" si="2"/>
        <v>44632</v>
      </c>
      <c r="S17" s="16">
        <f t="shared" si="2"/>
        <v>44633</v>
      </c>
      <c r="T17" s="16">
        <f t="shared" si="2"/>
        <v>44634</v>
      </c>
      <c r="U17" s="16">
        <f t="shared" si="2"/>
        <v>44635</v>
      </c>
      <c r="V17" s="16">
        <f t="shared" si="2"/>
        <v>44636</v>
      </c>
      <c r="W17" s="16">
        <f t="shared" si="2"/>
        <v>44637</v>
      </c>
      <c r="X17" s="16">
        <f t="shared" si="2"/>
        <v>44638</v>
      </c>
      <c r="Y17" s="16">
        <f t="shared" si="2"/>
        <v>44639</v>
      </c>
      <c r="Z17" s="16">
        <f t="shared" si="2"/>
        <v>44640</v>
      </c>
      <c r="AA17" s="16">
        <f t="shared" si="2"/>
        <v>44641</v>
      </c>
      <c r="AB17" s="16">
        <f t="shared" si="2"/>
        <v>44642</v>
      </c>
      <c r="AC17" s="16">
        <f t="shared" si="2"/>
        <v>44643</v>
      </c>
      <c r="AD17" s="16">
        <f t="shared" si="2"/>
        <v>44644</v>
      </c>
      <c r="AE17" s="16">
        <f t="shared" si="2"/>
        <v>44645</v>
      </c>
      <c r="AF17" s="16">
        <f t="shared" si="2"/>
        <v>44646</v>
      </c>
      <c r="AG17" s="16">
        <f t="shared" si="2"/>
        <v>44647</v>
      </c>
      <c r="AH17" s="16">
        <f t="shared" si="2"/>
        <v>44648</v>
      </c>
      <c r="AI17" s="16">
        <f t="shared" si="2"/>
        <v>44649</v>
      </c>
      <c r="AJ17" s="16">
        <f t="shared" si="2"/>
        <v>44650</v>
      </c>
      <c r="AK17" s="16">
        <f t="shared" si="2"/>
        <v>44651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</row>
    <row r="18" spans="2:43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2"/>
        <v>19</v>
      </c>
      <c r="Z18" s="42">
        <f t="shared" si="2"/>
        <v>20</v>
      </c>
      <c r="AA18" s="42">
        <f t="shared" si="2"/>
        <v>21</v>
      </c>
      <c r="AB18" s="42">
        <f t="shared" si="2"/>
        <v>22</v>
      </c>
      <c r="AC18" s="42">
        <f t="shared" si="2"/>
        <v>23</v>
      </c>
      <c r="AD18" s="42">
        <f t="shared" si="2"/>
        <v>24</v>
      </c>
      <c r="AE18" s="42">
        <f t="shared" si="2"/>
        <v>25</v>
      </c>
      <c r="AF18" s="42">
        <f t="shared" si="2"/>
        <v>26</v>
      </c>
      <c r="AG18" s="42">
        <f t="shared" si="2"/>
        <v>27</v>
      </c>
      <c r="AH18" s="42">
        <f t="shared" si="2"/>
        <v>28</v>
      </c>
      <c r="AI18" s="42">
        <f t="shared" si="2"/>
        <v>29</v>
      </c>
      <c r="AJ18" s="42">
        <f t="shared" si="2"/>
        <v>30</v>
      </c>
      <c r="AK18" s="42">
        <f t="shared" si="2"/>
        <v>31</v>
      </c>
      <c r="AL18" s="54" t="str">
        <f>VLOOKUP(7,TA,TI,FALSE)</f>
        <v>Totaal</v>
      </c>
      <c r="AN18" s="8"/>
      <c r="AO18" s="8"/>
      <c r="AP18" s="8"/>
      <c r="AQ18" s="8"/>
    </row>
    <row r="19" spans="2:43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3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Di</v>
      </c>
      <c r="H19" s="40" t="str">
        <f t="shared" si="3"/>
        <v>Wo</v>
      </c>
      <c r="I19" s="40" t="str">
        <f t="shared" si="3"/>
        <v>Do</v>
      </c>
      <c r="J19" s="40" t="str">
        <f t="shared" si="3"/>
        <v>Vr</v>
      </c>
      <c r="K19" s="40" t="str">
        <f t="shared" si="3"/>
        <v>Za</v>
      </c>
      <c r="L19" s="40" t="str">
        <f t="shared" si="3"/>
        <v>Zo</v>
      </c>
      <c r="M19" s="40" t="str">
        <f t="shared" si="3"/>
        <v>Ma</v>
      </c>
      <c r="N19" s="40" t="str">
        <f t="shared" si="3"/>
        <v>Di</v>
      </c>
      <c r="O19" s="40" t="str">
        <f t="shared" si="3"/>
        <v>Wo</v>
      </c>
      <c r="P19" s="40" t="str">
        <f t="shared" si="3"/>
        <v>Do</v>
      </c>
      <c r="Q19" s="40" t="str">
        <f t="shared" si="3"/>
        <v>Vr</v>
      </c>
      <c r="R19" s="40" t="str">
        <f t="shared" si="3"/>
        <v>Za</v>
      </c>
      <c r="S19" s="40" t="str">
        <f t="shared" si="3"/>
        <v>Zo</v>
      </c>
      <c r="T19" s="40" t="str">
        <f t="shared" si="3"/>
        <v>Ma</v>
      </c>
      <c r="U19" s="40" t="str">
        <f t="shared" si="3"/>
        <v>Di</v>
      </c>
      <c r="V19" s="40" t="str">
        <f t="shared" si="3"/>
        <v>Wo</v>
      </c>
      <c r="W19" s="40" t="str">
        <f t="shared" si="3"/>
        <v>Do</v>
      </c>
      <c r="X19" s="40" t="str">
        <f t="shared" si="3"/>
        <v>Vr</v>
      </c>
      <c r="Y19" s="40" t="str">
        <f t="shared" si="3"/>
        <v>Za</v>
      </c>
      <c r="Z19" s="40" t="str">
        <f t="shared" si="3"/>
        <v>Zo</v>
      </c>
      <c r="AA19" s="40" t="str">
        <f t="shared" si="3"/>
        <v>Ma</v>
      </c>
      <c r="AB19" s="40" t="str">
        <f t="shared" si="3"/>
        <v>Di</v>
      </c>
      <c r="AC19" s="40" t="str">
        <f t="shared" si="3"/>
        <v>Wo</v>
      </c>
      <c r="AD19" s="40" t="str">
        <f t="shared" si="3"/>
        <v>Do</v>
      </c>
      <c r="AE19" s="40" t="str">
        <f t="shared" si="3"/>
        <v>Vr</v>
      </c>
      <c r="AF19" s="40" t="str">
        <f t="shared" si="3"/>
        <v>Za</v>
      </c>
      <c r="AG19" s="40" t="str">
        <f t="shared" si="3"/>
        <v>Zo</v>
      </c>
      <c r="AH19" s="40" t="str">
        <f t="shared" si="3"/>
        <v>Ma</v>
      </c>
      <c r="AI19" s="40" t="str">
        <f t="shared" si="3"/>
        <v>Di</v>
      </c>
      <c r="AJ19" s="40" t="str">
        <f t="shared" si="3"/>
        <v>Wo</v>
      </c>
      <c r="AK19" s="40" t="str">
        <f t="shared" si="3"/>
        <v>Do</v>
      </c>
      <c r="AL19" s="55"/>
      <c r="AN19" s="8"/>
      <c r="AO19" s="8"/>
      <c r="AP19" s="8"/>
      <c r="AQ19" s="8"/>
    </row>
    <row r="20" spans="2:43" ht="15">
      <c r="B20" s="20"/>
      <c r="C20" s="8"/>
      <c r="D20" s="8"/>
      <c r="E20" s="8"/>
      <c r="F20" s="8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4" ref="I20:AK20">IF(OR(WEEKDAY(I17)=1,WEEKDAY(I17)=7),1,0)</f>
        <v>0</v>
      </c>
      <c r="J20" s="15">
        <f t="shared" si="4"/>
        <v>0</v>
      </c>
      <c r="K20" s="15">
        <f t="shared" si="4"/>
        <v>1</v>
      </c>
      <c r="L20" s="15">
        <f t="shared" si="4"/>
        <v>1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1</v>
      </c>
      <c r="S20" s="15">
        <f t="shared" si="4"/>
        <v>1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5">
        <f t="shared" si="4"/>
        <v>1</v>
      </c>
      <c r="Z20" s="15">
        <f t="shared" si="4"/>
        <v>1</v>
      </c>
      <c r="AA20" s="15">
        <f t="shared" si="4"/>
        <v>0</v>
      </c>
      <c r="AB20" s="15">
        <f t="shared" si="4"/>
        <v>0</v>
      </c>
      <c r="AC20" s="15">
        <f t="shared" si="4"/>
        <v>0</v>
      </c>
      <c r="AD20" s="15">
        <f t="shared" si="4"/>
        <v>0</v>
      </c>
      <c r="AE20" s="15">
        <f t="shared" si="4"/>
        <v>0</v>
      </c>
      <c r="AF20" s="15">
        <f t="shared" si="4"/>
        <v>1</v>
      </c>
      <c r="AG20" s="15">
        <f t="shared" si="4"/>
        <v>1</v>
      </c>
      <c r="AH20" s="15">
        <f t="shared" si="4"/>
        <v>0</v>
      </c>
      <c r="AI20" s="15">
        <f t="shared" si="4"/>
        <v>0</v>
      </c>
      <c r="AJ20" s="15">
        <f t="shared" si="4"/>
        <v>0</v>
      </c>
      <c r="AK20" s="15">
        <f t="shared" si="4"/>
        <v>0</v>
      </c>
      <c r="AL20" s="55"/>
      <c r="AN20" s="8"/>
      <c r="AO20" s="8"/>
      <c r="AP20" s="8"/>
      <c r="AQ20" s="8"/>
    </row>
    <row r="21" spans="2:43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F21" s="8"/>
      <c r="G21" s="2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5"/>
      <c r="AN21" s="8"/>
      <c r="AO21" s="8"/>
      <c r="AP21" s="8"/>
      <c r="AQ21" s="8"/>
    </row>
    <row r="22" spans="1:349" s="62" customFormat="1" ht="30.75" customHeight="1">
      <c r="A22" s="47"/>
      <c r="B22" s="37">
        <v>1</v>
      </c>
      <c r="C22" s="87" t="str">
        <f>IF(+Overzicht!C27="","",+Overzicht!C27)</f>
        <v/>
      </c>
      <c r="D22" s="47"/>
      <c r="E22" s="88" t="str">
        <f>IF(+Overzicht!E27="","",+Overzicht!E27)</f>
        <v/>
      </c>
      <c r="F22" s="47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3">
        <f aca="true" t="shared" si="5" ref="AL22:AL27">SUM(G22:AK22)</f>
        <v>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</row>
    <row r="23" spans="1:349" s="62" customFormat="1" ht="30.75" customHeight="1">
      <c r="A23" s="47"/>
      <c r="B23" s="37">
        <v>2</v>
      </c>
      <c r="C23" s="87" t="str">
        <f>IF(+Overzicht!C28="","",+Overzicht!C28)</f>
        <v/>
      </c>
      <c r="D23" s="47"/>
      <c r="E23" s="88" t="str">
        <f>IF(+Overzicht!E28="","",+Overzicht!E28)</f>
        <v/>
      </c>
      <c r="F23" s="47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>
        <f t="shared" si="5"/>
        <v>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</row>
    <row r="24" spans="1:349" s="62" customFormat="1" ht="30.75" customHeight="1">
      <c r="A24" s="47"/>
      <c r="B24" s="37">
        <v>3</v>
      </c>
      <c r="C24" s="87" t="str">
        <f>IF(+Overzicht!C29="","",+Overzicht!C29)</f>
        <v/>
      </c>
      <c r="D24" s="47"/>
      <c r="E24" s="88" t="str">
        <f>IF(+Overzicht!E29="","",+Overzicht!E29)</f>
        <v/>
      </c>
      <c r="F24" s="47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>
        <f t="shared" si="5"/>
        <v>0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</row>
    <row r="25" spans="1:349" s="62" customFormat="1" ht="30.75" customHeight="1">
      <c r="A25" s="47"/>
      <c r="B25" s="37">
        <v>4</v>
      </c>
      <c r="C25" s="87" t="str">
        <f>IF(+Overzicht!C30="","",+Overzicht!C30)</f>
        <v/>
      </c>
      <c r="D25" s="47"/>
      <c r="E25" s="88" t="str">
        <f>IF(+Overzicht!E30="","",+Overzicht!E30)</f>
        <v/>
      </c>
      <c r="F25" s="47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>
        <f t="shared" si="5"/>
        <v>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</row>
    <row r="26" spans="1:349" s="62" customFormat="1" ht="30.75" customHeight="1">
      <c r="A26" s="47"/>
      <c r="B26" s="37">
        <v>5</v>
      </c>
      <c r="C26" s="87" t="str">
        <f>IF(+Overzicht!C31="","",+Overzicht!C31)</f>
        <v/>
      </c>
      <c r="D26" s="47"/>
      <c r="E26" s="88" t="str">
        <f>IF(+Overzicht!E31="","",+Overzicht!E31)</f>
        <v/>
      </c>
      <c r="F26" s="47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>
        <f t="shared" si="5"/>
        <v>0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</row>
    <row r="27" spans="1:349" s="140" customFormat="1" ht="18">
      <c r="A27" s="128"/>
      <c r="B27" s="124"/>
      <c r="C27" s="63" t="str">
        <f>VLOOKUP(29,TA,TI,FALSE)</f>
        <v>Totaal Interreg VI-A projecten:</v>
      </c>
      <c r="D27" s="61"/>
      <c r="E27" s="61"/>
      <c r="F27" s="61"/>
      <c r="G27" s="125">
        <f aca="true" t="shared" si="6" ref="G27:AK27">SUM(G22:G26)</f>
        <v>0</v>
      </c>
      <c r="H27" s="126">
        <f t="shared" si="6"/>
        <v>0</v>
      </c>
      <c r="I27" s="126">
        <f t="shared" si="6"/>
        <v>0</v>
      </c>
      <c r="J27" s="126">
        <f t="shared" si="6"/>
        <v>0</v>
      </c>
      <c r="K27" s="126">
        <f t="shared" si="6"/>
        <v>0</v>
      </c>
      <c r="L27" s="126">
        <f t="shared" si="6"/>
        <v>0</v>
      </c>
      <c r="M27" s="126">
        <f t="shared" si="6"/>
        <v>0</v>
      </c>
      <c r="N27" s="126">
        <f t="shared" si="6"/>
        <v>0</v>
      </c>
      <c r="O27" s="126">
        <f t="shared" si="6"/>
        <v>0</v>
      </c>
      <c r="P27" s="126">
        <f t="shared" si="6"/>
        <v>0</v>
      </c>
      <c r="Q27" s="126">
        <f t="shared" si="6"/>
        <v>0</v>
      </c>
      <c r="R27" s="126">
        <f t="shared" si="6"/>
        <v>0</v>
      </c>
      <c r="S27" s="126">
        <f t="shared" si="6"/>
        <v>0</v>
      </c>
      <c r="T27" s="126">
        <f t="shared" si="6"/>
        <v>0</v>
      </c>
      <c r="U27" s="126">
        <f t="shared" si="6"/>
        <v>0</v>
      </c>
      <c r="V27" s="126">
        <f t="shared" si="6"/>
        <v>0</v>
      </c>
      <c r="W27" s="126">
        <f t="shared" si="6"/>
        <v>0</v>
      </c>
      <c r="X27" s="126">
        <f t="shared" si="6"/>
        <v>0</v>
      </c>
      <c r="Y27" s="126">
        <f t="shared" si="6"/>
        <v>0</v>
      </c>
      <c r="Z27" s="126">
        <f t="shared" si="6"/>
        <v>0</v>
      </c>
      <c r="AA27" s="126">
        <f t="shared" si="6"/>
        <v>0</v>
      </c>
      <c r="AB27" s="126">
        <f t="shared" si="6"/>
        <v>0</v>
      </c>
      <c r="AC27" s="126">
        <f t="shared" si="6"/>
        <v>0</v>
      </c>
      <c r="AD27" s="126">
        <f t="shared" si="6"/>
        <v>0</v>
      </c>
      <c r="AE27" s="126">
        <f t="shared" si="6"/>
        <v>0</v>
      </c>
      <c r="AF27" s="126">
        <f t="shared" si="6"/>
        <v>0</v>
      </c>
      <c r="AG27" s="126">
        <f t="shared" si="6"/>
        <v>0</v>
      </c>
      <c r="AH27" s="126">
        <f t="shared" si="6"/>
        <v>0</v>
      </c>
      <c r="AI27" s="126">
        <f t="shared" si="6"/>
        <v>0</v>
      </c>
      <c r="AJ27" s="126">
        <f t="shared" si="6"/>
        <v>0</v>
      </c>
      <c r="AK27" s="126">
        <f t="shared" si="6"/>
        <v>0</v>
      </c>
      <c r="AL27" s="127">
        <f t="shared" si="5"/>
        <v>0</v>
      </c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  <c r="IW27" s="128"/>
      <c r="IX27" s="128"/>
      <c r="IY27" s="128"/>
      <c r="IZ27" s="128"/>
      <c r="JA27" s="128"/>
      <c r="JB27" s="128"/>
      <c r="JC27" s="128"/>
      <c r="JD27" s="128"/>
      <c r="JE27" s="128"/>
      <c r="JF27" s="128"/>
      <c r="JG27" s="128"/>
      <c r="JH27" s="128"/>
      <c r="JI27" s="128"/>
      <c r="JJ27" s="128"/>
      <c r="JK27" s="128"/>
      <c r="JL27" s="128"/>
      <c r="JM27" s="128"/>
      <c r="JN27" s="128"/>
      <c r="JO27" s="128"/>
      <c r="JP27" s="128"/>
      <c r="JQ27" s="128"/>
      <c r="JR27" s="128"/>
      <c r="JS27" s="128"/>
      <c r="JT27" s="128"/>
      <c r="JU27" s="128"/>
      <c r="JV27" s="128"/>
      <c r="JW27" s="128"/>
      <c r="JX27" s="128"/>
      <c r="JY27" s="128"/>
      <c r="JZ27" s="128"/>
      <c r="KA27" s="128"/>
      <c r="KB27" s="128"/>
      <c r="KC27" s="128"/>
      <c r="KD27" s="128"/>
      <c r="KE27" s="128"/>
      <c r="KF27" s="128"/>
      <c r="KG27" s="128"/>
      <c r="KH27" s="128"/>
      <c r="KI27" s="128"/>
      <c r="KJ27" s="128"/>
      <c r="KK27" s="128"/>
      <c r="KL27" s="128"/>
      <c r="KM27" s="128"/>
      <c r="KN27" s="128"/>
      <c r="KO27" s="128"/>
      <c r="KP27" s="128"/>
      <c r="KQ27" s="128"/>
      <c r="KR27" s="128"/>
      <c r="KS27" s="128"/>
      <c r="KT27" s="128"/>
      <c r="KU27" s="128"/>
      <c r="KV27" s="128"/>
      <c r="KW27" s="128"/>
      <c r="KX27" s="128"/>
      <c r="KY27" s="128"/>
      <c r="KZ27" s="128"/>
      <c r="LA27" s="128"/>
      <c r="LB27" s="128"/>
      <c r="LC27" s="128"/>
      <c r="LD27" s="128"/>
      <c r="LE27" s="128"/>
      <c r="LF27" s="128"/>
      <c r="LG27" s="128"/>
      <c r="LH27" s="128"/>
      <c r="LI27" s="128"/>
      <c r="LJ27" s="128"/>
      <c r="LK27" s="128"/>
      <c r="LL27" s="128"/>
      <c r="LM27" s="128"/>
      <c r="LN27" s="128"/>
      <c r="LO27" s="128"/>
      <c r="LP27" s="128"/>
      <c r="LQ27" s="128"/>
      <c r="LR27" s="128"/>
      <c r="LS27" s="128"/>
      <c r="LT27" s="128"/>
      <c r="LU27" s="128"/>
      <c r="LV27" s="128"/>
      <c r="LW27" s="128"/>
      <c r="LX27" s="128"/>
      <c r="LY27" s="128"/>
      <c r="LZ27" s="128"/>
      <c r="MA27" s="128"/>
      <c r="MB27" s="128"/>
      <c r="MC27" s="128"/>
      <c r="MD27" s="128"/>
      <c r="ME27" s="128"/>
      <c r="MF27" s="128"/>
      <c r="MG27" s="128"/>
      <c r="MH27" s="128"/>
      <c r="MI27" s="128"/>
      <c r="MJ27" s="128"/>
      <c r="MK27" s="128"/>
    </row>
    <row r="28" spans="1:349" s="62" customFormat="1" ht="15.5">
      <c r="A28" s="47"/>
      <c r="B28" s="129"/>
      <c r="C28" s="47"/>
      <c r="D28" s="47"/>
      <c r="E28" s="47"/>
      <c r="F28" s="47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23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</row>
    <row r="29" spans="1:349" s="62" customFormat="1" ht="17.5">
      <c r="A29" s="47"/>
      <c r="B29" s="129"/>
      <c r="C29" s="61" t="str">
        <f>VLOOKUP(42,TA,TI,FALSE)</f>
        <v>Overige Interreg-projecten</v>
      </c>
      <c r="D29" s="47"/>
      <c r="E29" s="47"/>
      <c r="F29" s="47"/>
      <c r="G29" s="141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3">
        <v>0</v>
      </c>
      <c r="AK29" s="143">
        <v>0</v>
      </c>
      <c r="AL29" s="123">
        <f>SUM(G29:AK29)</f>
        <v>0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</row>
    <row r="30" spans="1:349" s="62" customFormat="1" ht="15.5">
      <c r="A30" s="47"/>
      <c r="B30" s="129"/>
      <c r="C30" s="47"/>
      <c r="D30" s="47"/>
      <c r="E30" s="47"/>
      <c r="F30" s="47"/>
      <c r="G30" s="17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23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</row>
    <row r="31" spans="1:349" s="62" customFormat="1" ht="17.5">
      <c r="A31" s="47"/>
      <c r="B31" s="129"/>
      <c r="C31" s="61" t="str">
        <f>VLOOKUP(30,TA,TI,FALSE)</f>
        <v>Overige gesubsidieerde projecten</v>
      </c>
      <c r="D31" s="61"/>
      <c r="E31" s="61"/>
      <c r="F31" s="61"/>
      <c r="G31" s="141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23">
        <f>SUM(G31:AK31)</f>
        <v>0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</row>
    <row r="32" spans="1:349" s="62" customFormat="1" ht="15.5">
      <c r="A32" s="47"/>
      <c r="B32" s="129"/>
      <c r="C32" s="47"/>
      <c r="D32" s="47"/>
      <c r="E32" s="47"/>
      <c r="F32" s="47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23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</row>
    <row r="33" spans="1:349" s="62" customFormat="1" ht="17.5">
      <c r="A33" s="47"/>
      <c r="B33" s="129"/>
      <c r="C33" s="61" t="str">
        <f>VLOOKUP(31,TA,TI,FALSE)</f>
        <v>Overige werkzaamheden</v>
      </c>
      <c r="D33" s="61"/>
      <c r="E33" s="61"/>
      <c r="F33" s="61"/>
      <c r="G33" s="141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23">
        <f>SUM(G33:AK33)</f>
        <v>0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</row>
    <row r="34" spans="1:349" s="62" customFormat="1" ht="15.5">
      <c r="A34" s="47"/>
      <c r="B34" s="129"/>
      <c r="C34" s="47"/>
      <c r="D34" s="47"/>
      <c r="E34" s="47"/>
      <c r="F34" s="47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23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</row>
    <row r="35" spans="1:349" s="62" customFormat="1" ht="18">
      <c r="A35" s="47"/>
      <c r="B35" s="136"/>
      <c r="C35" s="102" t="str">
        <f>VLOOKUP(8,TA,TI,FALSE)</f>
        <v>Totaal aantal uren</v>
      </c>
      <c r="D35" s="103"/>
      <c r="E35" s="103"/>
      <c r="F35" s="103"/>
      <c r="G35" s="137">
        <f aca="true" t="shared" si="7" ref="G35:AK35">SUM(G27:G34)</f>
        <v>0</v>
      </c>
      <c r="H35" s="138">
        <f t="shared" si="7"/>
        <v>0</v>
      </c>
      <c r="I35" s="138">
        <f t="shared" si="7"/>
        <v>0</v>
      </c>
      <c r="J35" s="138">
        <f t="shared" si="7"/>
        <v>0</v>
      </c>
      <c r="K35" s="138">
        <f t="shared" si="7"/>
        <v>0</v>
      </c>
      <c r="L35" s="138">
        <f t="shared" si="7"/>
        <v>0</v>
      </c>
      <c r="M35" s="138">
        <f t="shared" si="7"/>
        <v>0</v>
      </c>
      <c r="N35" s="138">
        <f t="shared" si="7"/>
        <v>0</v>
      </c>
      <c r="O35" s="138">
        <f t="shared" si="7"/>
        <v>0</v>
      </c>
      <c r="P35" s="138">
        <f t="shared" si="7"/>
        <v>0</v>
      </c>
      <c r="Q35" s="138">
        <f t="shared" si="7"/>
        <v>0</v>
      </c>
      <c r="R35" s="138">
        <f t="shared" si="7"/>
        <v>0</v>
      </c>
      <c r="S35" s="138">
        <f t="shared" si="7"/>
        <v>0</v>
      </c>
      <c r="T35" s="138">
        <f t="shared" si="7"/>
        <v>0</v>
      </c>
      <c r="U35" s="138">
        <f t="shared" si="7"/>
        <v>0</v>
      </c>
      <c r="V35" s="138">
        <f t="shared" si="7"/>
        <v>0</v>
      </c>
      <c r="W35" s="138">
        <f t="shared" si="7"/>
        <v>0</v>
      </c>
      <c r="X35" s="138">
        <f t="shared" si="7"/>
        <v>0</v>
      </c>
      <c r="Y35" s="138">
        <f t="shared" si="7"/>
        <v>0</v>
      </c>
      <c r="Z35" s="138">
        <f t="shared" si="7"/>
        <v>0</v>
      </c>
      <c r="AA35" s="138">
        <f t="shared" si="7"/>
        <v>0</v>
      </c>
      <c r="AB35" s="138">
        <f t="shared" si="7"/>
        <v>0</v>
      </c>
      <c r="AC35" s="138">
        <f t="shared" si="7"/>
        <v>0</v>
      </c>
      <c r="AD35" s="138">
        <f t="shared" si="7"/>
        <v>0</v>
      </c>
      <c r="AE35" s="138">
        <f t="shared" si="7"/>
        <v>0</v>
      </c>
      <c r="AF35" s="138">
        <f t="shared" si="7"/>
        <v>0</v>
      </c>
      <c r="AG35" s="138">
        <f t="shared" si="7"/>
        <v>0</v>
      </c>
      <c r="AH35" s="138">
        <f t="shared" si="7"/>
        <v>0</v>
      </c>
      <c r="AI35" s="138">
        <f t="shared" si="7"/>
        <v>0</v>
      </c>
      <c r="AJ35" s="138">
        <f t="shared" si="7"/>
        <v>0</v>
      </c>
      <c r="AK35" s="138">
        <f t="shared" si="7"/>
        <v>0</v>
      </c>
      <c r="AL35" s="139">
        <f>SUM(G35:AK35)</f>
        <v>0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</row>
    <row r="36" spans="2:43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N36" s="8"/>
      <c r="AO36" s="8"/>
      <c r="AP36" s="8"/>
      <c r="AQ36" s="8"/>
    </row>
    <row r="37" spans="2:43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N37" s="8"/>
      <c r="AO37" s="8"/>
      <c r="AP37" s="8"/>
      <c r="AQ37" s="8"/>
    </row>
    <row r="38" spans="2:43" ht="15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  <c r="AN38" s="8"/>
      <c r="AO38" s="8"/>
      <c r="AP38" s="8"/>
      <c r="AQ38" s="8"/>
    </row>
    <row r="39" spans="2:43" ht="1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  <c r="AN39" s="8"/>
      <c r="AO39" s="8"/>
      <c r="AP39" s="8"/>
      <c r="AQ39" s="8"/>
    </row>
    <row r="40" spans="2:43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N40" s="8"/>
      <c r="AO40" s="8"/>
      <c r="AP40" s="8"/>
      <c r="AQ40" s="8"/>
    </row>
    <row r="41" spans="2:4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N41" s="8"/>
      <c r="AO41" s="8"/>
      <c r="AP41" s="8"/>
      <c r="AQ41" s="8"/>
    </row>
    <row r="42" spans="2:43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N42" s="8"/>
      <c r="AO42" s="8"/>
      <c r="AP42" s="8"/>
      <c r="AQ42" s="8"/>
    </row>
    <row r="43" spans="2:43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N43" s="8"/>
      <c r="AO43" s="8"/>
      <c r="AP43" s="8"/>
      <c r="AQ43" s="8"/>
    </row>
    <row r="44" spans="2:43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N44" s="8"/>
      <c r="AO44" s="8"/>
      <c r="AP44" s="8"/>
      <c r="AQ44" s="8"/>
    </row>
    <row r="45" spans="2:43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N45" s="8"/>
      <c r="AO45" s="8"/>
      <c r="AP45" s="8"/>
      <c r="AQ45" s="8"/>
    </row>
    <row r="46" spans="2:43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N46" s="8"/>
      <c r="AO46" s="8"/>
      <c r="AP46" s="8"/>
      <c r="AQ46" s="8"/>
    </row>
    <row r="47" spans="2:43" ht="15">
      <c r="B47" s="36"/>
      <c r="C47" s="36"/>
      <c r="D47" s="36"/>
      <c r="E47" s="36"/>
      <c r="F47" s="8"/>
      <c r="G47" s="8"/>
      <c r="H47" s="8"/>
      <c r="I47" s="8"/>
      <c r="J47" s="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8"/>
      <c r="X47" s="8"/>
      <c r="Y47" s="8"/>
      <c r="Z47" s="8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N47" s="8"/>
      <c r="AO47" s="8"/>
      <c r="AP47" s="8"/>
      <c r="AQ47" s="8"/>
    </row>
    <row r="48" spans="2:43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N48" s="8"/>
      <c r="AO48" s="8"/>
      <c r="AP48" s="8"/>
      <c r="AQ48" s="8"/>
    </row>
    <row r="49" spans="1:349" s="62" customFormat="1" ht="24" customHeight="1">
      <c r="A49" s="47"/>
      <c r="B49" s="229" t="str">
        <f>VLOOKUP(24,TA,TI,FALSE)</f>
        <v>Plaats,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</row>
    <row r="50" spans="2:4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N50" s="8"/>
      <c r="AO50" s="8"/>
      <c r="AP50" s="8"/>
      <c r="AQ50" s="8"/>
    </row>
    <row r="51" spans="2:38" s="8" customFormat="1" ht="15">
      <c r="B51" s="218" t="str">
        <f>+Feb!B51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  <row r="1541" s="8" customFormat="1" ht="15"/>
    <row r="1542" s="8" customFormat="1" ht="15"/>
    <row r="1543" s="8" customFormat="1" ht="15"/>
    <row r="1544" s="8" customFormat="1" ht="15"/>
    <row r="1545" s="8" customFormat="1" ht="15"/>
    <row r="1546" s="8" customFormat="1" ht="15"/>
    <row r="1547" s="8" customFormat="1" ht="15"/>
    <row r="1548" s="8" customFormat="1" ht="15"/>
    <row r="1549" s="8" customFormat="1" ht="15"/>
    <row r="1550" s="8" customFormat="1" ht="15"/>
    <row r="1551" s="8" customFormat="1" ht="15"/>
    <row r="1552" s="8" customFormat="1" ht="15"/>
    <row r="1553" s="8" customFormat="1" ht="15"/>
    <row r="1554" s="8" customFormat="1" ht="15"/>
    <row r="1555" s="8" customFormat="1" ht="15"/>
    <row r="1556" s="8" customFormat="1" ht="15"/>
    <row r="1557" s="8" customFormat="1" ht="15"/>
    <row r="1558" s="8" customFormat="1" ht="15"/>
    <row r="1559" s="8" customFormat="1" ht="15"/>
    <row r="1560" s="8" customFormat="1" ht="15"/>
    <row r="1561" s="8" customFormat="1" ht="15"/>
    <row r="1562" s="8" customFormat="1" ht="15"/>
    <row r="1563" s="8" customFormat="1" ht="15"/>
    <row r="1564" s="8" customFormat="1" ht="15"/>
    <row r="1565" s="8" customFormat="1" ht="15"/>
    <row r="1566" s="8" customFormat="1" ht="15"/>
    <row r="1567" s="8" customFormat="1" ht="15"/>
    <row r="1568" s="8" customFormat="1" ht="15"/>
    <row r="1569" s="8" customFormat="1" ht="15"/>
    <row r="1570" s="8" customFormat="1" ht="15"/>
    <row r="1571" s="8" customFormat="1" ht="15"/>
    <row r="1572" s="8" customFormat="1" ht="15"/>
    <row r="1573" s="8" customFormat="1" ht="15"/>
    <row r="1574" s="8" customFormat="1" ht="15"/>
    <row r="1575" s="8" customFormat="1" ht="15"/>
    <row r="1576" s="8" customFormat="1" ht="15"/>
    <row r="1577" s="8" customFormat="1" ht="15"/>
    <row r="1578" s="8" customFormat="1" ht="15"/>
    <row r="1579" s="8" customFormat="1" ht="15"/>
    <row r="1580" s="8" customFormat="1" ht="15"/>
    <row r="1581" s="8" customFormat="1" ht="15"/>
    <row r="1582" s="8" customFormat="1" ht="15"/>
    <row r="1583" s="8" customFormat="1" ht="15"/>
    <row r="1584" s="8" customFormat="1" ht="15"/>
    <row r="1585" s="8" customFormat="1" ht="15"/>
    <row r="1586" s="8" customFormat="1" ht="15"/>
    <row r="1587" s="8" customFormat="1" ht="15"/>
    <row r="1588" s="8" customFormat="1" ht="15"/>
    <row r="1589" s="8" customFormat="1" ht="15"/>
    <row r="1590" s="8" customFormat="1" ht="15"/>
    <row r="1591" s="8" customFormat="1" ht="15"/>
    <row r="1592" s="8" customFormat="1" ht="15"/>
    <row r="1593" s="8" customFormat="1" ht="15"/>
    <row r="1594" s="8" customFormat="1" ht="15"/>
    <row r="1595" s="8" customFormat="1" ht="15"/>
    <row r="1596" s="8" customFormat="1" ht="15"/>
    <row r="1597" s="8" customFormat="1" ht="15"/>
    <row r="1598" s="8" customFormat="1" ht="15"/>
    <row r="1599" s="8" customFormat="1" ht="15"/>
    <row r="1600" s="8" customFormat="1" ht="15"/>
    <row r="1601" s="8" customFormat="1" ht="15"/>
    <row r="1602" s="8" customFormat="1" ht="15"/>
    <row r="1603" s="8" customFormat="1" ht="15"/>
    <row r="1604" s="8" customFormat="1" ht="15"/>
    <row r="1605" s="8" customFormat="1" ht="15"/>
    <row r="1606" s="8" customFormat="1" ht="15"/>
    <row r="1607" s="8" customFormat="1" ht="15"/>
    <row r="1608" s="8" customFormat="1" ht="15"/>
    <row r="1609" s="8" customFormat="1" ht="15"/>
    <row r="1610" s="8" customFormat="1" ht="15"/>
    <row r="1611" s="8" customFormat="1" ht="15"/>
    <row r="1612" s="8" customFormat="1" ht="15"/>
    <row r="1613" s="8" customFormat="1" ht="15"/>
    <row r="1614" s="8" customFormat="1" ht="15"/>
    <row r="1615" s="8" customFormat="1" ht="15"/>
    <row r="1616" s="8" customFormat="1" ht="15"/>
    <row r="1617" s="8" customFormat="1" ht="15"/>
    <row r="1618" s="8" customFormat="1" ht="15"/>
    <row r="1619" s="8" customFormat="1" ht="15"/>
    <row r="1620" s="8" customFormat="1" ht="15"/>
    <row r="1621" s="8" customFormat="1" ht="15"/>
    <row r="1622" s="8" customFormat="1" ht="15"/>
    <row r="1623" s="8" customFormat="1" ht="15"/>
    <row r="1624" s="8" customFormat="1" ht="15"/>
    <row r="1625" s="8" customFormat="1" ht="15"/>
    <row r="1626" s="8" customFormat="1" ht="15"/>
    <row r="1627" s="8" customFormat="1" ht="15"/>
    <row r="1628" s="8" customFormat="1" ht="15"/>
    <row r="1629" s="8" customFormat="1" ht="15"/>
    <row r="1630" s="8" customFormat="1" ht="15"/>
    <row r="1631" s="8" customFormat="1" ht="15"/>
    <row r="1632" s="8" customFormat="1" ht="15"/>
    <row r="1633" s="8" customFormat="1" ht="15"/>
    <row r="1634" s="8" customFormat="1" ht="15"/>
    <row r="1635" s="8" customFormat="1" ht="15"/>
    <row r="1636" s="8" customFormat="1" ht="15"/>
    <row r="1637" s="8" customFormat="1" ht="15"/>
    <row r="1638" s="8" customFormat="1" ht="15"/>
    <row r="1639" s="8" customFormat="1" ht="15"/>
    <row r="1640" s="8" customFormat="1" ht="15"/>
    <row r="1641" s="8" customFormat="1" ht="15"/>
    <row r="1642" s="8" customFormat="1" ht="15"/>
    <row r="1643" s="8" customFormat="1" ht="15"/>
    <row r="1644" s="8" customFormat="1" ht="15"/>
    <row r="1645" s="8" customFormat="1" ht="15"/>
    <row r="1646" s="8" customFormat="1" ht="15"/>
    <row r="1647" s="8" customFormat="1" ht="15"/>
    <row r="1648" s="8" customFormat="1" ht="15"/>
    <row r="1649" s="8" customFormat="1" ht="15"/>
    <row r="1650" s="8" customFormat="1" ht="15"/>
    <row r="1651" s="8" customFormat="1" ht="15"/>
    <row r="1652" s="8" customFormat="1" ht="15"/>
    <row r="1653" s="8" customFormat="1" ht="15"/>
    <row r="1654" s="8" customFormat="1" ht="15"/>
    <row r="1655" s="8" customFormat="1" ht="15"/>
    <row r="1656" s="8" customFormat="1" ht="15"/>
    <row r="1657" s="8" customFormat="1" ht="15"/>
    <row r="1658" s="8" customFormat="1" ht="15"/>
    <row r="1659" s="8" customFormat="1" ht="15"/>
    <row r="1660" s="8" customFormat="1" ht="15"/>
    <row r="1661" s="8" customFormat="1" ht="15"/>
    <row r="1662" s="8" customFormat="1" ht="15"/>
    <row r="1663" s="8" customFormat="1" ht="15"/>
    <row r="1664" s="8" customFormat="1" ht="15"/>
    <row r="1665" s="8" customFormat="1" ht="15"/>
    <row r="1666" s="8" customFormat="1" ht="15"/>
    <row r="1667" s="8" customFormat="1" ht="15"/>
    <row r="1668" s="8" customFormat="1" ht="15"/>
    <row r="1669" s="8" customFormat="1" ht="15"/>
    <row r="1670" s="8" customFormat="1" ht="15"/>
    <row r="1671" s="8" customFormat="1" ht="15"/>
    <row r="1672" s="8" customFormat="1" ht="15"/>
    <row r="1673" s="8" customFormat="1" ht="15"/>
    <row r="1674" s="8" customFormat="1" ht="15"/>
    <row r="1675" s="8" customFormat="1" ht="15"/>
    <row r="1676" s="8" customFormat="1" ht="15"/>
    <row r="1677" s="8" customFormat="1" ht="15"/>
    <row r="1678" s="8" customFormat="1" ht="15"/>
    <row r="1679" s="8" customFormat="1" ht="15"/>
    <row r="1680" s="8" customFormat="1" ht="15"/>
    <row r="1681" s="8" customFormat="1" ht="15"/>
    <row r="1682" s="8" customFormat="1" ht="15"/>
    <row r="1683" s="8" customFormat="1" ht="15"/>
    <row r="1684" s="8" customFormat="1" ht="15"/>
    <row r="1685" s="8" customFormat="1" ht="15"/>
    <row r="1686" s="8" customFormat="1" ht="15"/>
    <row r="1687" s="8" customFormat="1" ht="15"/>
    <row r="1688" s="8" customFormat="1" ht="15"/>
    <row r="1689" s="8" customFormat="1" ht="15"/>
    <row r="1690" s="8" customFormat="1" ht="15"/>
    <row r="1691" s="8" customFormat="1" ht="15"/>
    <row r="1692" s="8" customFormat="1" ht="15"/>
    <row r="1693" s="8" customFormat="1" ht="15"/>
    <row r="1694" s="8" customFormat="1" ht="15"/>
    <row r="1695" s="8" customFormat="1" ht="15"/>
    <row r="1696" s="8" customFormat="1" ht="15"/>
    <row r="1697" s="8" customFormat="1" ht="15"/>
    <row r="1698" s="8" customFormat="1" ht="15"/>
    <row r="1699" s="8" customFormat="1" ht="15"/>
    <row r="1700" s="8" customFormat="1" ht="15"/>
    <row r="1701" s="8" customFormat="1" ht="15"/>
    <row r="1702" s="8" customFormat="1" ht="15"/>
    <row r="1703" s="8" customFormat="1" ht="15"/>
    <row r="1704" s="8" customFormat="1" ht="15"/>
    <row r="1705" s="8" customFormat="1" ht="15"/>
    <row r="1706" s="8" customFormat="1" ht="15"/>
    <row r="1707" s="8" customFormat="1" ht="15"/>
    <row r="1708" s="8" customFormat="1" ht="15"/>
    <row r="1709" s="8" customFormat="1" ht="15"/>
    <row r="1710" s="8" customFormat="1" ht="15"/>
    <row r="1711" s="8" customFormat="1" ht="15"/>
    <row r="1712" s="8" customFormat="1" ht="15"/>
    <row r="1713" s="8" customFormat="1" ht="15"/>
    <row r="1714" s="8" customFormat="1" ht="15"/>
    <row r="1715" s="8" customFormat="1" ht="15"/>
    <row r="1716" s="8" customFormat="1" ht="15"/>
    <row r="1717" s="8" customFormat="1" ht="15"/>
    <row r="1718" s="8" customFormat="1" ht="15"/>
    <row r="1719" s="8" customFormat="1" ht="15"/>
    <row r="1720" s="8" customFormat="1" ht="15"/>
    <row r="1721" s="8" customFormat="1" ht="15"/>
    <row r="1722" s="8" customFormat="1" ht="15"/>
    <row r="1723" s="8" customFormat="1" ht="15"/>
    <row r="1724" s="8" customFormat="1" ht="15"/>
    <row r="1725" s="8" customFormat="1" ht="15"/>
    <row r="1726" s="8" customFormat="1" ht="15"/>
    <row r="1727" s="8" customFormat="1" ht="15"/>
    <row r="1728" s="8" customFormat="1" ht="15"/>
    <row r="1729" s="8" customFormat="1" ht="15"/>
    <row r="1730" s="8" customFormat="1" ht="15"/>
    <row r="1731" s="8" customFormat="1" ht="15"/>
    <row r="1732" s="8" customFormat="1" ht="15"/>
    <row r="1733" s="8" customFormat="1" ht="15"/>
    <row r="1734" s="8" customFormat="1" ht="15"/>
    <row r="1735" s="8" customFormat="1" ht="15"/>
    <row r="1736" s="8" customFormat="1" ht="15"/>
    <row r="1737" s="8" customFormat="1" ht="15"/>
    <row r="1738" s="8" customFormat="1" ht="15"/>
    <row r="1739" s="8" customFormat="1" ht="15"/>
    <row r="1740" s="8" customFormat="1" ht="15"/>
    <row r="1741" s="8" customFormat="1" ht="15"/>
    <row r="1742" s="8" customFormat="1" ht="15"/>
    <row r="1743" s="8" customFormat="1" ht="15"/>
    <row r="1744" s="8" customFormat="1" ht="15"/>
    <row r="1745" s="8" customFormat="1" ht="15"/>
    <row r="1746" s="8" customFormat="1" ht="15"/>
    <row r="1747" s="8" customFormat="1" ht="15"/>
    <row r="1748" s="8" customFormat="1" ht="15"/>
    <row r="1749" s="8" customFormat="1" ht="15"/>
    <row r="1750" s="8" customFormat="1" ht="15"/>
    <row r="1751" s="8" customFormat="1" ht="15"/>
    <row r="1752" s="8" customFormat="1" ht="15"/>
    <row r="1753" s="8" customFormat="1" ht="15"/>
    <row r="1754" s="8" customFormat="1" ht="15"/>
    <row r="1755" s="8" customFormat="1" ht="15"/>
    <row r="1756" s="8" customFormat="1" ht="15"/>
    <row r="1757" s="8" customFormat="1" ht="15"/>
    <row r="1758" s="8" customFormat="1" ht="15"/>
    <row r="1759" s="8" customFormat="1" ht="15"/>
    <row r="1760" s="8" customFormat="1" ht="15"/>
    <row r="1761" s="8" customFormat="1" ht="15"/>
    <row r="1762" s="8" customFormat="1" ht="15"/>
    <row r="1763" s="8" customFormat="1" ht="15"/>
    <row r="1764" s="8" customFormat="1" ht="15"/>
    <row r="1765" s="8" customFormat="1" ht="15"/>
    <row r="1766" s="8" customFormat="1" ht="15"/>
    <row r="1767" s="8" customFormat="1" ht="15"/>
    <row r="1768" s="8" customFormat="1" ht="15"/>
  </sheetData>
  <sheetProtection algorithmName="SHA-512" hashValue="iVJrzh7HAHhVyrcMIYlbf7zNYnt1dnaRWNqbI/bCGX79DCX56ZCf5HkwUaYuEG5SfSMmZt1BhczC+A6oUMwfQw==" saltValue="J3guvad6A8knsfj1UwxVeA==" spinCount="100000" sheet="1" objects="1" scenarios="1" selectLockedCells="1"/>
  <mergeCells count="28">
    <mergeCell ref="B51:AL51"/>
    <mergeCell ref="G1:AL1"/>
    <mergeCell ref="G2:AL2"/>
    <mergeCell ref="G8:AA8"/>
    <mergeCell ref="G12:AA12"/>
    <mergeCell ref="V3:W3"/>
    <mergeCell ref="G4:H4"/>
    <mergeCell ref="G6:AA6"/>
    <mergeCell ref="X4:Y4"/>
    <mergeCell ref="Z4:AA4"/>
    <mergeCell ref="G10:AA10"/>
    <mergeCell ref="B15:C15"/>
    <mergeCell ref="G15:AA15"/>
    <mergeCell ref="B12:C12"/>
    <mergeCell ref="J4:K4"/>
    <mergeCell ref="L4:O4"/>
    <mergeCell ref="B13:C13"/>
    <mergeCell ref="G13:AA13"/>
    <mergeCell ref="B14:C14"/>
    <mergeCell ref="G14:AA14"/>
    <mergeCell ref="B49:E49"/>
    <mergeCell ref="K49:V49"/>
    <mergeCell ref="AA49:AL49"/>
    <mergeCell ref="B38:AL39"/>
    <mergeCell ref="AD12:AJ13"/>
    <mergeCell ref="C21:E21"/>
    <mergeCell ref="B16:C16"/>
    <mergeCell ref="G16:AA16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3543307086614173" right="0.3937007874015748" top="0.31496062992125984" bottom="0.3543307086614173" header="0.1968503937007874" footer="0.1968503937007874"/>
  <pageSetup fitToHeight="0" fitToWidth="1" horizontalDpi="600" verticalDpi="600" orientation="landscape" paperSize="9" scale="44" r:id="rId2"/>
  <colBreaks count="1" manualBreakCount="1">
    <brk id="40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7EC0-832F-4751-8578-211C8CC1C51D}">
  <sheetPr>
    <tabColor theme="4" tint="0.7999799847602844"/>
    <pageSetUpPr fitToPage="1"/>
  </sheetPr>
  <dimension ref="B1:AL51"/>
  <sheetViews>
    <sheetView zoomScale="80" zoomScaleNormal="80" zoomScaleSheetLayoutView="7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6" width="7.7109375" style="8" customWidth="1"/>
    <col min="37" max="37" width="8.8515625" style="8" customWidth="1"/>
    <col min="38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17">
        <f>+Overzicht!G5</f>
        <v>2022</v>
      </c>
      <c r="H4" s="217"/>
      <c r="J4" s="26" t="str">
        <f>VLOOKUP(5,TA,TI,FALSE)</f>
        <v>Maand</v>
      </c>
      <c r="L4" s="217" t="str">
        <f>VLOOKUP(12,TA,+Sheet2!L1+2,FALSE)</f>
        <v>April</v>
      </c>
      <c r="M4" s="217"/>
      <c r="N4" s="217"/>
      <c r="X4" s="199" t="s">
        <v>67</v>
      </c>
      <c r="Y4" s="199"/>
      <c r="Z4" s="220">
        <f>+Overzicht!J24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B9" s="26"/>
    </row>
    <row r="10" spans="2:31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68"/>
      <c r="AD10" s="15" t="s">
        <v>35</v>
      </c>
      <c r="AE10" s="46">
        <f>+Overzicht!S12</f>
        <v>0</v>
      </c>
    </row>
    <row r="11" spans="2:29" ht="14.2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</row>
    <row r="12" spans="2:36" ht="25.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75"/>
      <c r="AD12" s="212"/>
      <c r="AE12" s="212"/>
      <c r="AF12" s="212"/>
      <c r="AG12" s="212"/>
      <c r="AH12" s="212"/>
      <c r="AI12" s="212"/>
      <c r="AJ12" s="212"/>
    </row>
    <row r="13" spans="2:36" ht="25.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75"/>
      <c r="AD13" s="212"/>
      <c r="AE13" s="212"/>
      <c r="AF13" s="212"/>
      <c r="AG13" s="212"/>
      <c r="AH13" s="212"/>
      <c r="AI13" s="212"/>
      <c r="AJ13" s="212"/>
    </row>
    <row r="14" spans="2:29" ht="25.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C14" s="75"/>
    </row>
    <row r="15" spans="2:29" ht="25.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C15" s="75"/>
    </row>
    <row r="16" spans="2:29" ht="25.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C16" s="75"/>
    </row>
    <row r="17" spans="7:36" s="15" customFormat="1" ht="15">
      <c r="G17" s="16">
        <f>+Mar!AK17+1</f>
        <v>44652</v>
      </c>
      <c r="H17" s="16">
        <f>+G17+1</f>
        <v>44653</v>
      </c>
      <c r="I17" s="16">
        <f aca="true" t="shared" si="2" ref="I17:X18">+H17+1</f>
        <v>44654</v>
      </c>
      <c r="J17" s="16">
        <f t="shared" si="2"/>
        <v>44655</v>
      </c>
      <c r="K17" s="16">
        <f t="shared" si="2"/>
        <v>44656</v>
      </c>
      <c r="L17" s="16">
        <f t="shared" si="2"/>
        <v>44657</v>
      </c>
      <c r="M17" s="16">
        <f t="shared" si="2"/>
        <v>44658</v>
      </c>
      <c r="N17" s="16">
        <f t="shared" si="2"/>
        <v>44659</v>
      </c>
      <c r="O17" s="16">
        <f t="shared" si="2"/>
        <v>44660</v>
      </c>
      <c r="P17" s="16">
        <f t="shared" si="2"/>
        <v>44661</v>
      </c>
      <c r="Q17" s="16">
        <f t="shared" si="2"/>
        <v>44662</v>
      </c>
      <c r="R17" s="16">
        <f t="shared" si="2"/>
        <v>44663</v>
      </c>
      <c r="S17" s="16">
        <f t="shared" si="2"/>
        <v>44664</v>
      </c>
      <c r="T17" s="16">
        <f t="shared" si="2"/>
        <v>44665</v>
      </c>
      <c r="U17" s="16">
        <f t="shared" si="2"/>
        <v>44666</v>
      </c>
      <c r="V17" s="16">
        <f t="shared" si="2"/>
        <v>44667</v>
      </c>
      <c r="W17" s="16">
        <f t="shared" si="2"/>
        <v>44668</v>
      </c>
      <c r="X17" s="16">
        <f t="shared" si="2"/>
        <v>44669</v>
      </c>
      <c r="Y17" s="16">
        <f aca="true" t="shared" si="3" ref="Y17:AJ18">+X17+1</f>
        <v>44670</v>
      </c>
      <c r="Z17" s="16">
        <f t="shared" si="3"/>
        <v>44671</v>
      </c>
      <c r="AA17" s="16">
        <f t="shared" si="3"/>
        <v>44672</v>
      </c>
      <c r="AB17" s="16">
        <f t="shared" si="3"/>
        <v>44673</v>
      </c>
      <c r="AC17" s="16">
        <f t="shared" si="3"/>
        <v>44674</v>
      </c>
      <c r="AD17" s="16">
        <f t="shared" si="3"/>
        <v>44675</v>
      </c>
      <c r="AE17" s="16">
        <f t="shared" si="3"/>
        <v>44676</v>
      </c>
      <c r="AF17" s="16">
        <f t="shared" si="3"/>
        <v>44677</v>
      </c>
      <c r="AG17" s="16">
        <f t="shared" si="3"/>
        <v>44678</v>
      </c>
      <c r="AH17" s="16">
        <f t="shared" si="3"/>
        <v>44679</v>
      </c>
      <c r="AI17" s="16">
        <f t="shared" si="3"/>
        <v>44680</v>
      </c>
      <c r="AJ17" s="16">
        <f t="shared" si="3"/>
        <v>44681</v>
      </c>
    </row>
    <row r="18" spans="2:37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Totaal</v>
      </c>
    </row>
    <row r="19" spans="2:37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J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Vr</v>
      </c>
      <c r="H19" s="40" t="str">
        <f t="shared" si="4"/>
        <v>Za</v>
      </c>
      <c r="I19" s="40" t="str">
        <f t="shared" si="4"/>
        <v>Zo</v>
      </c>
      <c r="J19" s="40" t="str">
        <f t="shared" si="4"/>
        <v>Ma</v>
      </c>
      <c r="K19" s="40" t="str">
        <f t="shared" si="4"/>
        <v>Di</v>
      </c>
      <c r="L19" s="40" t="str">
        <f t="shared" si="4"/>
        <v>Wo</v>
      </c>
      <c r="M19" s="40" t="str">
        <f t="shared" si="4"/>
        <v>Do</v>
      </c>
      <c r="N19" s="40" t="str">
        <f t="shared" si="4"/>
        <v>Vr</v>
      </c>
      <c r="O19" s="40" t="str">
        <f t="shared" si="4"/>
        <v>Za</v>
      </c>
      <c r="P19" s="40" t="str">
        <f t="shared" si="4"/>
        <v>Zo</v>
      </c>
      <c r="Q19" s="40" t="str">
        <f t="shared" si="4"/>
        <v>Ma</v>
      </c>
      <c r="R19" s="40" t="str">
        <f t="shared" si="4"/>
        <v>Di</v>
      </c>
      <c r="S19" s="40" t="str">
        <f t="shared" si="4"/>
        <v>Wo</v>
      </c>
      <c r="T19" s="40" t="str">
        <f t="shared" si="4"/>
        <v>Do</v>
      </c>
      <c r="U19" s="40" t="str">
        <f t="shared" si="4"/>
        <v>Vr</v>
      </c>
      <c r="V19" s="40" t="str">
        <f t="shared" si="4"/>
        <v>Za</v>
      </c>
      <c r="W19" s="40" t="str">
        <f t="shared" si="4"/>
        <v>Zo</v>
      </c>
      <c r="X19" s="40" t="str">
        <f t="shared" si="4"/>
        <v>Ma</v>
      </c>
      <c r="Y19" s="40" t="str">
        <f t="shared" si="4"/>
        <v>Di</v>
      </c>
      <c r="Z19" s="40" t="str">
        <f t="shared" si="4"/>
        <v>Wo</v>
      </c>
      <c r="AA19" s="40" t="str">
        <f t="shared" si="4"/>
        <v>Do</v>
      </c>
      <c r="AB19" s="40" t="str">
        <f t="shared" si="4"/>
        <v>Vr</v>
      </c>
      <c r="AC19" s="40" t="str">
        <f t="shared" si="4"/>
        <v>Za</v>
      </c>
      <c r="AD19" s="40" t="str">
        <f t="shared" si="4"/>
        <v>Zo</v>
      </c>
      <c r="AE19" s="40" t="str">
        <f t="shared" si="4"/>
        <v>Ma</v>
      </c>
      <c r="AF19" s="40" t="str">
        <f t="shared" si="4"/>
        <v>Di</v>
      </c>
      <c r="AG19" s="40" t="str">
        <f t="shared" si="4"/>
        <v>Wo</v>
      </c>
      <c r="AH19" s="40" t="str">
        <f t="shared" si="4"/>
        <v>Do</v>
      </c>
      <c r="AI19" s="40" t="str">
        <f t="shared" si="4"/>
        <v>Vr</v>
      </c>
      <c r="AJ19" s="40" t="str">
        <f t="shared" si="4"/>
        <v>Za</v>
      </c>
      <c r="AK19" s="55"/>
    </row>
    <row r="20" spans="2:37" ht="15">
      <c r="B20" s="20"/>
      <c r="G20" s="43">
        <f>IF(OR(WEEKDAY(G17)=1,WEEKDAY(G17)=7),1,0)</f>
        <v>0</v>
      </c>
      <c r="H20" s="15">
        <f>IF(OR(WEEKDAY(H17)=1,WEEKDAY(H17)=7),1,0)</f>
        <v>1</v>
      </c>
      <c r="I20" s="15">
        <f aca="true" t="shared" si="5" ref="I20:AJ20">IF(OR(WEEKDAY(I17)=1,WEEKDAY(I17)=7),1,0)</f>
        <v>1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1</v>
      </c>
      <c r="P20" s="15">
        <f t="shared" si="5"/>
        <v>1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1</v>
      </c>
      <c r="W20" s="15">
        <f t="shared" si="5"/>
        <v>1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1</v>
      </c>
      <c r="AD20" s="15">
        <f t="shared" si="5"/>
        <v>1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1</v>
      </c>
      <c r="AK20" s="55"/>
    </row>
    <row r="21" spans="2:37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K21" s="55"/>
    </row>
    <row r="22" spans="2:37" s="47" customFormat="1" ht="30.75" customHeight="1">
      <c r="B22" s="37">
        <v>1</v>
      </c>
      <c r="C22" s="87" t="str">
        <f>IF(+Overzicht!C27="","",+Overzicht!C27)</f>
        <v/>
      </c>
      <c r="E22" s="144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145">
        <f aca="true" t="shared" si="6" ref="AK22:AK27">SUM(G22:AJ22)</f>
        <v>0</v>
      </c>
    </row>
    <row r="23" spans="2:37" s="47" customFormat="1" ht="30.75" customHeight="1">
      <c r="B23" s="37">
        <v>2</v>
      </c>
      <c r="C23" s="87" t="str">
        <f>IF(+Overzicht!C28="","",+Overzicht!C28)</f>
        <v/>
      </c>
      <c r="E23" s="144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145">
        <f t="shared" si="6"/>
        <v>0</v>
      </c>
    </row>
    <row r="24" spans="2:37" s="47" customFormat="1" ht="30.75" customHeight="1">
      <c r="B24" s="37">
        <v>3</v>
      </c>
      <c r="C24" s="87" t="str">
        <f>IF(+Overzicht!C29="","",+Overzicht!C29)</f>
        <v/>
      </c>
      <c r="E24" s="144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145">
        <f t="shared" si="6"/>
        <v>0</v>
      </c>
    </row>
    <row r="25" spans="2:37" s="47" customFormat="1" ht="30.75" customHeight="1">
      <c r="B25" s="37">
        <v>4</v>
      </c>
      <c r="C25" s="87" t="str">
        <f>IF(+Overzicht!C30="","",+Overzicht!C30)</f>
        <v/>
      </c>
      <c r="E25" s="144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145">
        <f t="shared" si="6"/>
        <v>0</v>
      </c>
    </row>
    <row r="26" spans="2:37" s="47" customFormat="1" ht="30.75" customHeight="1">
      <c r="B26" s="37">
        <v>5</v>
      </c>
      <c r="C26" s="87" t="str">
        <f>IF(+Overzicht!C31="","",+Overzicht!C31)</f>
        <v/>
      </c>
      <c r="E26" s="144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145">
        <f t="shared" si="6"/>
        <v>0</v>
      </c>
    </row>
    <row r="27" spans="2:37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J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5">
        <f t="shared" si="6"/>
        <v>0</v>
      </c>
    </row>
    <row r="28" spans="2:37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2"/>
    </row>
    <row r="29" spans="2:37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45">
        <f>SUM(F29:AJ29)</f>
        <v>0</v>
      </c>
    </row>
    <row r="30" spans="2:37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5"/>
    </row>
    <row r="31" spans="2:37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45">
        <f>SUM(F31:AJ31)</f>
        <v>0</v>
      </c>
    </row>
    <row r="32" spans="2:37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5"/>
    </row>
    <row r="33" spans="2:37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45">
        <f>SUM(G33:AJ33)</f>
        <v>0</v>
      </c>
    </row>
    <row r="34" spans="2:37" s="47" customFormat="1" ht="15.5">
      <c r="B34" s="129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2"/>
    </row>
    <row r="35" spans="2:37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J35">SUM(G27:G33)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6">
        <f>SUM(G35:AJ35)</f>
        <v>0</v>
      </c>
    </row>
    <row r="38" spans="2:38" ht="20.25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9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9"/>
    </row>
    <row r="47" spans="2:37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7" s="61" customFormat="1" ht="19.9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ht="15">
      <c r="B51" s="218" t="str">
        <f>+Mar!B51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5ic3GGCJtiqXlWcdyZaBsNQj2WjYHoE1uAXhM2AWHyWo+33e213JsbNcSAQiodzwamcnvuTk0DVVgFgZh1MGrg==" saltValue="gvDWSjL9FH+vuVb4TsAeTg==" spinCount="100000" sheet="1" objects="1" scenarios="1" selectLockedCells="1"/>
  <mergeCells count="28">
    <mergeCell ref="B51:AL51"/>
    <mergeCell ref="B49:E49"/>
    <mergeCell ref="K49:V49"/>
    <mergeCell ref="AA49:AK49"/>
    <mergeCell ref="V3:W3"/>
    <mergeCell ref="G4:H4"/>
    <mergeCell ref="L4:N4"/>
    <mergeCell ref="G6:AA6"/>
    <mergeCell ref="G8:AA8"/>
    <mergeCell ref="G10:AA10"/>
    <mergeCell ref="C21:E21"/>
    <mergeCell ref="X4:Y4"/>
    <mergeCell ref="Z4:AA4"/>
    <mergeCell ref="B38:AK39"/>
    <mergeCell ref="B16:C16"/>
    <mergeCell ref="G16:AA16"/>
    <mergeCell ref="B10:E10"/>
    <mergeCell ref="G1:AK1"/>
    <mergeCell ref="B14:C14"/>
    <mergeCell ref="G14:AA14"/>
    <mergeCell ref="B15:C15"/>
    <mergeCell ref="G15:AA15"/>
    <mergeCell ref="B12:C12"/>
    <mergeCell ref="G12:AA12"/>
    <mergeCell ref="B13:C13"/>
    <mergeCell ref="G13:AA13"/>
    <mergeCell ref="G2:AK2"/>
    <mergeCell ref="AD12:AJ13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8E70-8ABD-4971-AF5D-83442E3A31C7}">
  <sheetPr>
    <tabColor theme="4" tint="0.7999799847602844"/>
    <pageSetUpPr fitToPage="1"/>
  </sheetPr>
  <dimension ref="A1:AL51"/>
  <sheetViews>
    <sheetView zoomScale="80" zoomScaleNormal="80" zoomScaleSheetLayoutView="7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4.14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9.2812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36">
        <f>+Overzicht!G5</f>
        <v>2022</v>
      </c>
      <c r="H4" s="236"/>
      <c r="J4" s="63" t="str">
        <f>VLOOKUP(5,TA,TI,FALSE)</f>
        <v>Maand</v>
      </c>
      <c r="L4" s="236" t="str">
        <f>VLOOKUP(13,TA,+Sheet2!L1+2,FALSE)</f>
        <v>Mei</v>
      </c>
      <c r="M4" s="236"/>
      <c r="N4" s="236"/>
      <c r="X4" s="199" t="s">
        <v>67</v>
      </c>
      <c r="Y4" s="199"/>
      <c r="Z4" s="220">
        <f>+Overzicht!K24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1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27" ht="21.7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1.7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1.7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1.7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1.7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1.7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7" s="15" customFormat="1" ht="15">
      <c r="G17" s="16">
        <f>+Apr!AJ17+1</f>
        <v>44682</v>
      </c>
      <c r="H17" s="16">
        <f>+G17+1</f>
        <v>44683</v>
      </c>
      <c r="I17" s="16">
        <f aca="true" t="shared" si="2" ref="I17:X18">+H17+1</f>
        <v>44684</v>
      </c>
      <c r="J17" s="16">
        <f t="shared" si="2"/>
        <v>44685</v>
      </c>
      <c r="K17" s="16">
        <f t="shared" si="2"/>
        <v>44686</v>
      </c>
      <c r="L17" s="16">
        <f t="shared" si="2"/>
        <v>44687</v>
      </c>
      <c r="M17" s="16">
        <f t="shared" si="2"/>
        <v>44688</v>
      </c>
      <c r="N17" s="16">
        <f t="shared" si="2"/>
        <v>44689</v>
      </c>
      <c r="O17" s="16">
        <f t="shared" si="2"/>
        <v>44690</v>
      </c>
      <c r="P17" s="16">
        <f t="shared" si="2"/>
        <v>44691</v>
      </c>
      <c r="Q17" s="16">
        <f t="shared" si="2"/>
        <v>44692</v>
      </c>
      <c r="R17" s="16">
        <f t="shared" si="2"/>
        <v>44693</v>
      </c>
      <c r="S17" s="16">
        <f t="shared" si="2"/>
        <v>44694</v>
      </c>
      <c r="T17" s="16">
        <f t="shared" si="2"/>
        <v>44695</v>
      </c>
      <c r="U17" s="16">
        <f t="shared" si="2"/>
        <v>44696</v>
      </c>
      <c r="V17" s="16">
        <f t="shared" si="2"/>
        <v>44697</v>
      </c>
      <c r="W17" s="16">
        <f t="shared" si="2"/>
        <v>44698</v>
      </c>
      <c r="X17" s="16">
        <f t="shared" si="2"/>
        <v>44699</v>
      </c>
      <c r="Y17" s="16">
        <f aca="true" t="shared" si="3" ref="Y17:AK18">+X17+1</f>
        <v>44700</v>
      </c>
      <c r="Z17" s="16">
        <f t="shared" si="3"/>
        <v>44701</v>
      </c>
      <c r="AA17" s="16">
        <f t="shared" si="3"/>
        <v>44702</v>
      </c>
      <c r="AB17" s="16">
        <f t="shared" si="3"/>
        <v>44703</v>
      </c>
      <c r="AC17" s="16">
        <f t="shared" si="3"/>
        <v>44704</v>
      </c>
      <c r="AD17" s="16">
        <f t="shared" si="3"/>
        <v>44705</v>
      </c>
      <c r="AE17" s="16">
        <f t="shared" si="3"/>
        <v>44706</v>
      </c>
      <c r="AF17" s="16">
        <f t="shared" si="3"/>
        <v>44707</v>
      </c>
      <c r="AG17" s="16">
        <f t="shared" si="3"/>
        <v>44708</v>
      </c>
      <c r="AH17" s="16">
        <f t="shared" si="3"/>
        <v>44709</v>
      </c>
      <c r="AI17" s="16">
        <f t="shared" si="3"/>
        <v>44710</v>
      </c>
      <c r="AJ17" s="16">
        <f t="shared" si="3"/>
        <v>44711</v>
      </c>
      <c r="AK17" s="16">
        <f t="shared" si="3"/>
        <v>44712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Zo</v>
      </c>
      <c r="H19" s="40" t="str">
        <f t="shared" si="4"/>
        <v>Ma</v>
      </c>
      <c r="I19" s="40" t="str">
        <f t="shared" si="4"/>
        <v>Di</v>
      </c>
      <c r="J19" s="40" t="str">
        <f t="shared" si="4"/>
        <v>Wo</v>
      </c>
      <c r="K19" s="40" t="str">
        <f t="shared" si="4"/>
        <v>Do</v>
      </c>
      <c r="L19" s="40" t="str">
        <f t="shared" si="4"/>
        <v>Vr</v>
      </c>
      <c r="M19" s="40" t="str">
        <f t="shared" si="4"/>
        <v>Za</v>
      </c>
      <c r="N19" s="40" t="str">
        <f t="shared" si="4"/>
        <v>Zo</v>
      </c>
      <c r="O19" s="40" t="str">
        <f t="shared" si="4"/>
        <v>Ma</v>
      </c>
      <c r="P19" s="40" t="str">
        <f t="shared" si="4"/>
        <v>Di</v>
      </c>
      <c r="Q19" s="40" t="str">
        <f t="shared" si="4"/>
        <v>Wo</v>
      </c>
      <c r="R19" s="40" t="str">
        <f t="shared" si="4"/>
        <v>Do</v>
      </c>
      <c r="S19" s="40" t="str">
        <f t="shared" si="4"/>
        <v>Vr</v>
      </c>
      <c r="T19" s="40" t="str">
        <f t="shared" si="4"/>
        <v>Za</v>
      </c>
      <c r="U19" s="40" t="str">
        <f t="shared" si="4"/>
        <v>Zo</v>
      </c>
      <c r="V19" s="40" t="str">
        <f t="shared" si="4"/>
        <v>Ma</v>
      </c>
      <c r="W19" s="40" t="str">
        <f t="shared" si="4"/>
        <v>Di</v>
      </c>
      <c r="X19" s="40" t="str">
        <f t="shared" si="4"/>
        <v>Wo</v>
      </c>
      <c r="Y19" s="40" t="str">
        <f t="shared" si="4"/>
        <v>Do</v>
      </c>
      <c r="Z19" s="40" t="str">
        <f t="shared" si="4"/>
        <v>Vr</v>
      </c>
      <c r="AA19" s="40" t="str">
        <f t="shared" si="4"/>
        <v>Za</v>
      </c>
      <c r="AB19" s="40" t="str">
        <f t="shared" si="4"/>
        <v>Zo</v>
      </c>
      <c r="AC19" s="40" t="str">
        <f t="shared" si="4"/>
        <v>Ma</v>
      </c>
      <c r="AD19" s="40" t="str">
        <f t="shared" si="4"/>
        <v>Di</v>
      </c>
      <c r="AE19" s="40" t="str">
        <f t="shared" si="4"/>
        <v>Wo</v>
      </c>
      <c r="AF19" s="40" t="str">
        <f t="shared" si="4"/>
        <v>Do</v>
      </c>
      <c r="AG19" s="40" t="str">
        <f t="shared" si="4"/>
        <v>Vr</v>
      </c>
      <c r="AH19" s="40" t="str">
        <f t="shared" si="4"/>
        <v>Za</v>
      </c>
      <c r="AI19" s="40" t="str">
        <f t="shared" si="4"/>
        <v>Zo</v>
      </c>
      <c r="AJ19" s="40" t="str">
        <f t="shared" si="4"/>
        <v>Ma</v>
      </c>
      <c r="AK19" s="40" t="str">
        <f t="shared" si="4"/>
        <v>Di</v>
      </c>
      <c r="AL19" s="55"/>
    </row>
    <row r="20" spans="2:38" ht="15">
      <c r="B20" s="20"/>
      <c r="G20" s="43">
        <f>IF(OR(WEEKDAY(G17)=1,WEEKDAY(G17)=7),1,0)</f>
        <v>1</v>
      </c>
      <c r="H20" s="15">
        <f>IF(OR(WEEKDAY(H17)=1,WEEKDAY(H17)=7),1,0)</f>
        <v>0</v>
      </c>
      <c r="I20" s="15">
        <f aca="true" t="shared" si="5" ref="I20:AK20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1</v>
      </c>
      <c r="N20" s="15">
        <f t="shared" si="5"/>
        <v>1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1</v>
      </c>
      <c r="U20" s="15">
        <f t="shared" si="5"/>
        <v>1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1</v>
      </c>
      <c r="AB20" s="15">
        <f t="shared" si="5"/>
        <v>1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1</v>
      </c>
      <c r="AI20" s="15">
        <f t="shared" si="5"/>
        <v>1</v>
      </c>
      <c r="AJ20" s="15">
        <f t="shared" si="5"/>
        <v>0</v>
      </c>
      <c r="AK20" s="15">
        <f t="shared" si="5"/>
        <v>0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6"/>
    </row>
    <row r="22" spans="1:38" ht="30.75" customHeight="1">
      <c r="A22" s="13"/>
      <c r="B22" s="148">
        <v>1</v>
      </c>
      <c r="C22" s="166" t="str">
        <f>IF(+Overzicht!C27="","",+Overzicht!C27)</f>
        <v/>
      </c>
      <c r="E22" s="149" t="str">
        <f>IF(+Overzicht!E27="","",+Overzicht!E27)</f>
        <v/>
      </c>
      <c r="G22" s="15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3">
        <f aca="true" t="shared" si="6" ref="AL22:AL27">SUM(G22:AK22)</f>
        <v>0</v>
      </c>
    </row>
    <row r="23" spans="1:38" ht="30.75" customHeight="1">
      <c r="A23" s="13"/>
      <c r="B23" s="148">
        <v>2</v>
      </c>
      <c r="C23" s="166" t="str">
        <f>IF(+Overzicht!C28="","",+Overzicht!C28)</f>
        <v/>
      </c>
      <c r="E23" s="149" t="str">
        <f>IF(+Overzicht!E28="","",+Overzicht!E28)</f>
        <v/>
      </c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>
        <f t="shared" si="6"/>
        <v>0</v>
      </c>
    </row>
    <row r="24" spans="1:38" ht="30.75" customHeight="1">
      <c r="A24" s="13"/>
      <c r="B24" s="148">
        <v>3</v>
      </c>
      <c r="C24" s="166" t="str">
        <f>IF(+Overzicht!C29="","",+Overzicht!C29)</f>
        <v/>
      </c>
      <c r="E24" s="149" t="str">
        <f>IF(+Overzicht!E29="","",+Overzicht!E29)</f>
        <v/>
      </c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3">
        <f t="shared" si="6"/>
        <v>0</v>
      </c>
    </row>
    <row r="25" spans="1:38" ht="30.75" customHeight="1">
      <c r="A25" s="13"/>
      <c r="B25" s="148">
        <v>4</v>
      </c>
      <c r="C25" s="166" t="str">
        <f>IF(+Overzicht!C30="","",+Overzicht!C30)</f>
        <v/>
      </c>
      <c r="E25" s="149" t="str">
        <f>IF(+Overzicht!E30="","",+Overzicht!E30)</f>
        <v/>
      </c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>
        <f t="shared" si="6"/>
        <v>0</v>
      </c>
    </row>
    <row r="26" spans="1:38" ht="30.75" customHeight="1">
      <c r="A26" s="13"/>
      <c r="B26" s="148">
        <v>5</v>
      </c>
      <c r="C26" s="166" t="str">
        <f>IF(+Overzicht!C31="","",+Overzicht!C31)</f>
        <v/>
      </c>
      <c r="E26" s="149" t="str">
        <f>IF(+Overzicht!E31="","",+Overzicht!E31)</f>
        <v/>
      </c>
      <c r="G26" s="1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3">
        <f t="shared" si="6"/>
        <v>0</v>
      </c>
    </row>
    <row r="27" spans="2:38" s="24" customFormat="1" ht="18">
      <c r="B27" s="23"/>
      <c r="C27" s="26" t="str">
        <f>VLOOKUP(29,TA,TI,FALSE)</f>
        <v>Totaal Interreg VI-A projecten:</v>
      </c>
      <c r="D27" s="9"/>
      <c r="E27" s="9"/>
      <c r="F27" s="9"/>
      <c r="G27" s="154">
        <f aca="true" t="shared" si="7" ref="G27:AK27">SUM(G22:G26)</f>
        <v>0</v>
      </c>
      <c r="H27" s="155">
        <f t="shared" si="7"/>
        <v>0</v>
      </c>
      <c r="I27" s="155">
        <f t="shared" si="7"/>
        <v>0</v>
      </c>
      <c r="J27" s="155">
        <f t="shared" si="7"/>
        <v>0</v>
      </c>
      <c r="K27" s="155">
        <f t="shared" si="7"/>
        <v>0</v>
      </c>
      <c r="L27" s="155">
        <f t="shared" si="7"/>
        <v>0</v>
      </c>
      <c r="M27" s="155">
        <f t="shared" si="7"/>
        <v>0</v>
      </c>
      <c r="N27" s="155">
        <f t="shared" si="7"/>
        <v>0</v>
      </c>
      <c r="O27" s="155">
        <f t="shared" si="7"/>
        <v>0</v>
      </c>
      <c r="P27" s="155">
        <f t="shared" si="7"/>
        <v>0</v>
      </c>
      <c r="Q27" s="155">
        <f t="shared" si="7"/>
        <v>0</v>
      </c>
      <c r="R27" s="155">
        <f t="shared" si="7"/>
        <v>0</v>
      </c>
      <c r="S27" s="155">
        <f t="shared" si="7"/>
        <v>0</v>
      </c>
      <c r="T27" s="155">
        <f t="shared" si="7"/>
        <v>0</v>
      </c>
      <c r="U27" s="155">
        <f t="shared" si="7"/>
        <v>0</v>
      </c>
      <c r="V27" s="155">
        <f t="shared" si="7"/>
        <v>0</v>
      </c>
      <c r="W27" s="155">
        <f t="shared" si="7"/>
        <v>0</v>
      </c>
      <c r="X27" s="155">
        <f t="shared" si="7"/>
        <v>0</v>
      </c>
      <c r="Y27" s="155">
        <f t="shared" si="7"/>
        <v>0</v>
      </c>
      <c r="Z27" s="155">
        <f t="shared" si="7"/>
        <v>0</v>
      </c>
      <c r="AA27" s="155">
        <f t="shared" si="7"/>
        <v>0</v>
      </c>
      <c r="AB27" s="155">
        <f t="shared" si="7"/>
        <v>0</v>
      </c>
      <c r="AC27" s="155">
        <f t="shared" si="7"/>
        <v>0</v>
      </c>
      <c r="AD27" s="155">
        <f t="shared" si="7"/>
        <v>0</v>
      </c>
      <c r="AE27" s="155">
        <f t="shared" si="7"/>
        <v>0</v>
      </c>
      <c r="AF27" s="155">
        <f t="shared" si="7"/>
        <v>0</v>
      </c>
      <c r="AG27" s="155">
        <f t="shared" si="7"/>
        <v>0</v>
      </c>
      <c r="AH27" s="155">
        <f t="shared" si="7"/>
        <v>0</v>
      </c>
      <c r="AI27" s="155">
        <f t="shared" si="7"/>
        <v>0</v>
      </c>
      <c r="AJ27" s="155">
        <f t="shared" si="7"/>
        <v>0</v>
      </c>
      <c r="AK27" s="155">
        <f t="shared" si="7"/>
        <v>0</v>
      </c>
      <c r="AL27" s="156">
        <f t="shared" si="6"/>
        <v>0</v>
      </c>
    </row>
    <row r="28" spans="2:38" ht="15.5">
      <c r="B28" s="20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153"/>
    </row>
    <row r="29" spans="2:38" ht="17.5">
      <c r="B29" s="20"/>
      <c r="C29" s="9" t="str">
        <f>VLOOKUP(42,TA,TI,FALSE)</f>
        <v>Overige Interreg-projecten</v>
      </c>
      <c r="G29" s="174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0</v>
      </c>
      <c r="AJ29" s="157">
        <v>0</v>
      </c>
      <c r="AK29" s="152">
        <v>0</v>
      </c>
      <c r="AL29" s="153">
        <f>SUM(G29:AK29)</f>
        <v>0</v>
      </c>
    </row>
    <row r="30" spans="2:38" ht="15.5">
      <c r="B30" s="20"/>
      <c r="G30" s="159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3"/>
    </row>
    <row r="31" spans="2:38" ht="17.5">
      <c r="B31" s="20"/>
      <c r="C31" s="9" t="str">
        <f>VLOOKUP(30,TA,TI,FALSE)</f>
        <v>Overige gesubsidieerde projecten</v>
      </c>
      <c r="D31" s="9"/>
      <c r="E31" s="9"/>
      <c r="F31" s="9"/>
      <c r="G31" s="160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3">
        <f>SUM(G31:AK31)</f>
        <v>0</v>
      </c>
    </row>
    <row r="32" spans="2:38" ht="15.5">
      <c r="B32" s="20"/>
      <c r="G32" s="159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3"/>
    </row>
    <row r="33" spans="2:38" ht="17.5">
      <c r="B33" s="20"/>
      <c r="C33" s="9" t="str">
        <f>VLOOKUP(31,TA,TI,FALSE)</f>
        <v>Overige werkzaamheden</v>
      </c>
      <c r="D33" s="9"/>
      <c r="E33" s="9"/>
      <c r="F33" s="9"/>
      <c r="G33" s="160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3">
        <f>SUM(G33:AK33)</f>
        <v>0</v>
      </c>
    </row>
    <row r="34" spans="2:38" ht="15.5">
      <c r="B34" s="20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153"/>
    </row>
    <row r="35" spans="2:38" ht="18">
      <c r="B35" s="25"/>
      <c r="C35" s="161" t="str">
        <f>VLOOKUP(8,TA,TI,FALSE)</f>
        <v>Totaal aantal uren</v>
      </c>
      <c r="D35" s="162"/>
      <c r="E35" s="162"/>
      <c r="F35" s="162"/>
      <c r="G35" s="163">
        <f aca="true" t="shared" si="8" ref="G35:AK35">SUM(G27:G34)</f>
        <v>0</v>
      </c>
      <c r="H35" s="164">
        <f t="shared" si="8"/>
        <v>0</v>
      </c>
      <c r="I35" s="164">
        <f t="shared" si="8"/>
        <v>0</v>
      </c>
      <c r="J35" s="164">
        <f t="shared" si="8"/>
        <v>0</v>
      </c>
      <c r="K35" s="164">
        <f t="shared" si="8"/>
        <v>0</v>
      </c>
      <c r="L35" s="164">
        <f t="shared" si="8"/>
        <v>0</v>
      </c>
      <c r="M35" s="164">
        <f t="shared" si="8"/>
        <v>0</v>
      </c>
      <c r="N35" s="164">
        <f t="shared" si="8"/>
        <v>0</v>
      </c>
      <c r="O35" s="164">
        <f t="shared" si="8"/>
        <v>0</v>
      </c>
      <c r="P35" s="164">
        <f t="shared" si="8"/>
        <v>0</v>
      </c>
      <c r="Q35" s="164">
        <f t="shared" si="8"/>
        <v>0</v>
      </c>
      <c r="R35" s="164">
        <f t="shared" si="8"/>
        <v>0</v>
      </c>
      <c r="S35" s="164">
        <f t="shared" si="8"/>
        <v>0</v>
      </c>
      <c r="T35" s="164">
        <f t="shared" si="8"/>
        <v>0</v>
      </c>
      <c r="U35" s="164">
        <f t="shared" si="8"/>
        <v>0</v>
      </c>
      <c r="V35" s="164">
        <f t="shared" si="8"/>
        <v>0</v>
      </c>
      <c r="W35" s="164">
        <f t="shared" si="8"/>
        <v>0</v>
      </c>
      <c r="X35" s="164">
        <f t="shared" si="8"/>
        <v>0</v>
      </c>
      <c r="Y35" s="164">
        <f t="shared" si="8"/>
        <v>0</v>
      </c>
      <c r="Z35" s="164">
        <f t="shared" si="8"/>
        <v>0</v>
      </c>
      <c r="AA35" s="164">
        <f t="shared" si="8"/>
        <v>0</v>
      </c>
      <c r="AB35" s="164">
        <f t="shared" si="8"/>
        <v>0</v>
      </c>
      <c r="AC35" s="164">
        <f t="shared" si="8"/>
        <v>0</v>
      </c>
      <c r="AD35" s="164">
        <f t="shared" si="8"/>
        <v>0</v>
      </c>
      <c r="AE35" s="164">
        <f t="shared" si="8"/>
        <v>0</v>
      </c>
      <c r="AF35" s="164">
        <f t="shared" si="8"/>
        <v>0</v>
      </c>
      <c r="AG35" s="164">
        <f t="shared" si="8"/>
        <v>0</v>
      </c>
      <c r="AH35" s="164">
        <f t="shared" si="8"/>
        <v>0</v>
      </c>
      <c r="AI35" s="164">
        <f t="shared" si="8"/>
        <v>0</v>
      </c>
      <c r="AJ35" s="164">
        <f t="shared" si="8"/>
        <v>0</v>
      </c>
      <c r="AK35" s="164">
        <f t="shared" si="8"/>
        <v>0</v>
      </c>
      <c r="AL35" s="165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1.65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+Apr!B51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ON4l51D/cOyyng6mRShiLmz7XxoPLNjxj77ZqUOwX+Tb5ktOCfo2d6WePilWkGcNOhjT2KBcn0pULk/OXhhBCA==" saltValue="WTA1Gp6bwvrnr2D/Nw0C4Q==" spinCount="100000" sheet="1" objects="1" scenarios="1"/>
  <mergeCells count="28"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4:C14"/>
    <mergeCell ref="B12:C12"/>
    <mergeCell ref="G12:AA12"/>
    <mergeCell ref="B13:C13"/>
    <mergeCell ref="G1:AL1"/>
    <mergeCell ref="G2:AL2"/>
    <mergeCell ref="G8:AA8"/>
    <mergeCell ref="B10:E10"/>
    <mergeCell ref="G10:AA10"/>
    <mergeCell ref="V3:W3"/>
    <mergeCell ref="G4:H4"/>
    <mergeCell ref="L4:N4"/>
    <mergeCell ref="G6:AA6"/>
    <mergeCell ref="X4:Y4"/>
    <mergeCell ref="Z4:AA4"/>
    <mergeCell ref="G13:AA13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0A90-B252-4629-8272-12E036D41DCC}">
  <sheetPr>
    <tabColor theme="4" tint="0.7999799847602844"/>
    <pageSetUpPr fitToPage="1"/>
  </sheetPr>
  <dimension ref="B1:AL51"/>
  <sheetViews>
    <sheetView zoomScale="80" zoomScaleNormal="80" zoomScaleSheetLayoutView="70" workbookViewId="0" topLeftCell="A1">
      <selection activeCell="G22" sqref="G22"/>
    </sheetView>
  </sheetViews>
  <sheetFormatPr defaultColWidth="9.140625" defaultRowHeight="15"/>
  <cols>
    <col min="1" max="1" width="3.851562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6" width="7.57421875" style="8" customWidth="1"/>
    <col min="37" max="37" width="10.140625" style="8" customWidth="1"/>
    <col min="38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2:23" ht="14.25">
      <c r="V3" s="204"/>
      <c r="W3" s="204"/>
    </row>
    <row r="4" spans="2:27" ht="23.25">
      <c r="B4" s="26" t="str">
        <f>VLOOKUP(1,TA,TI,FALSE)</f>
        <v>Jaar</v>
      </c>
      <c r="G4" s="236">
        <f>+Overzicht!G5</f>
        <v>2022</v>
      </c>
      <c r="H4" s="236"/>
      <c r="J4" s="63" t="str">
        <f>VLOOKUP(5,TA,TI,FALSE)</f>
        <v>Maand</v>
      </c>
      <c r="L4" s="236" t="str">
        <f>VLOOKUP(14,TA,+Sheet2!L1+2,FALSE)</f>
        <v>Juni</v>
      </c>
      <c r="M4" s="236"/>
      <c r="N4" s="236"/>
      <c r="X4" s="199" t="s">
        <v>67</v>
      </c>
      <c r="Y4" s="199"/>
      <c r="Z4" s="220">
        <f>+Overzicht!L24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1" ht="20.25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27" ht="20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2.5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2.5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2.5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2.5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2.5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6" s="15" customFormat="1" ht="15">
      <c r="G17" s="16">
        <f>+Mei!AK17+1</f>
        <v>44713</v>
      </c>
      <c r="H17" s="16">
        <f>+G17+1</f>
        <v>44714</v>
      </c>
      <c r="I17" s="16">
        <f aca="true" t="shared" si="2" ref="I17:X18">+H17+1</f>
        <v>44715</v>
      </c>
      <c r="J17" s="16">
        <f t="shared" si="2"/>
        <v>44716</v>
      </c>
      <c r="K17" s="16">
        <f t="shared" si="2"/>
        <v>44717</v>
      </c>
      <c r="L17" s="16">
        <f t="shared" si="2"/>
        <v>44718</v>
      </c>
      <c r="M17" s="16">
        <f t="shared" si="2"/>
        <v>44719</v>
      </c>
      <c r="N17" s="16">
        <f t="shared" si="2"/>
        <v>44720</v>
      </c>
      <c r="O17" s="16">
        <f t="shared" si="2"/>
        <v>44721</v>
      </c>
      <c r="P17" s="16">
        <f t="shared" si="2"/>
        <v>44722</v>
      </c>
      <c r="Q17" s="16">
        <f t="shared" si="2"/>
        <v>44723</v>
      </c>
      <c r="R17" s="16">
        <f t="shared" si="2"/>
        <v>44724</v>
      </c>
      <c r="S17" s="16">
        <f t="shared" si="2"/>
        <v>44725</v>
      </c>
      <c r="T17" s="16">
        <f t="shared" si="2"/>
        <v>44726</v>
      </c>
      <c r="U17" s="16">
        <f t="shared" si="2"/>
        <v>44727</v>
      </c>
      <c r="V17" s="16">
        <f t="shared" si="2"/>
        <v>44728</v>
      </c>
      <c r="W17" s="16">
        <f t="shared" si="2"/>
        <v>44729</v>
      </c>
      <c r="X17" s="16">
        <f t="shared" si="2"/>
        <v>44730</v>
      </c>
      <c r="Y17" s="16">
        <f aca="true" t="shared" si="3" ref="Y17:AJ18">+X17+1</f>
        <v>44731</v>
      </c>
      <c r="Z17" s="16">
        <f t="shared" si="3"/>
        <v>44732</v>
      </c>
      <c r="AA17" s="16">
        <f t="shared" si="3"/>
        <v>44733</v>
      </c>
      <c r="AB17" s="16">
        <f t="shared" si="3"/>
        <v>44734</v>
      </c>
      <c r="AC17" s="16">
        <f t="shared" si="3"/>
        <v>44735</v>
      </c>
      <c r="AD17" s="16">
        <f t="shared" si="3"/>
        <v>44736</v>
      </c>
      <c r="AE17" s="16">
        <f t="shared" si="3"/>
        <v>44737</v>
      </c>
      <c r="AF17" s="16">
        <f t="shared" si="3"/>
        <v>44738</v>
      </c>
      <c r="AG17" s="16">
        <f t="shared" si="3"/>
        <v>44739</v>
      </c>
      <c r="AH17" s="16">
        <f t="shared" si="3"/>
        <v>44740</v>
      </c>
      <c r="AI17" s="16">
        <f t="shared" si="3"/>
        <v>44741</v>
      </c>
      <c r="AJ17" s="16">
        <f t="shared" si="3"/>
        <v>44742</v>
      </c>
    </row>
    <row r="18" spans="2:37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Totaal</v>
      </c>
    </row>
    <row r="19" spans="2:37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J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Wo</v>
      </c>
      <c r="H19" s="40" t="str">
        <f t="shared" si="4"/>
        <v>Do</v>
      </c>
      <c r="I19" s="40" t="str">
        <f t="shared" si="4"/>
        <v>Vr</v>
      </c>
      <c r="J19" s="40" t="str">
        <f t="shared" si="4"/>
        <v>Za</v>
      </c>
      <c r="K19" s="40" t="str">
        <f t="shared" si="4"/>
        <v>Zo</v>
      </c>
      <c r="L19" s="40" t="str">
        <f t="shared" si="4"/>
        <v>Ma</v>
      </c>
      <c r="M19" s="40" t="str">
        <f t="shared" si="4"/>
        <v>Di</v>
      </c>
      <c r="N19" s="40" t="str">
        <f t="shared" si="4"/>
        <v>Wo</v>
      </c>
      <c r="O19" s="40" t="str">
        <f t="shared" si="4"/>
        <v>Do</v>
      </c>
      <c r="P19" s="40" t="str">
        <f t="shared" si="4"/>
        <v>Vr</v>
      </c>
      <c r="Q19" s="40" t="str">
        <f t="shared" si="4"/>
        <v>Za</v>
      </c>
      <c r="R19" s="40" t="str">
        <f t="shared" si="4"/>
        <v>Zo</v>
      </c>
      <c r="S19" s="40" t="str">
        <f t="shared" si="4"/>
        <v>Ma</v>
      </c>
      <c r="T19" s="40" t="str">
        <f t="shared" si="4"/>
        <v>Di</v>
      </c>
      <c r="U19" s="40" t="str">
        <f t="shared" si="4"/>
        <v>Wo</v>
      </c>
      <c r="V19" s="40" t="str">
        <f t="shared" si="4"/>
        <v>Do</v>
      </c>
      <c r="W19" s="40" t="str">
        <f t="shared" si="4"/>
        <v>Vr</v>
      </c>
      <c r="X19" s="40" t="str">
        <f t="shared" si="4"/>
        <v>Za</v>
      </c>
      <c r="Y19" s="40" t="str">
        <f t="shared" si="4"/>
        <v>Zo</v>
      </c>
      <c r="Z19" s="40" t="str">
        <f t="shared" si="4"/>
        <v>Ma</v>
      </c>
      <c r="AA19" s="40" t="str">
        <f t="shared" si="4"/>
        <v>Di</v>
      </c>
      <c r="AB19" s="40" t="str">
        <f t="shared" si="4"/>
        <v>Wo</v>
      </c>
      <c r="AC19" s="40" t="str">
        <f t="shared" si="4"/>
        <v>Do</v>
      </c>
      <c r="AD19" s="40" t="str">
        <f t="shared" si="4"/>
        <v>Vr</v>
      </c>
      <c r="AE19" s="40" t="str">
        <f t="shared" si="4"/>
        <v>Za</v>
      </c>
      <c r="AF19" s="40" t="str">
        <f t="shared" si="4"/>
        <v>Zo</v>
      </c>
      <c r="AG19" s="40" t="str">
        <f t="shared" si="4"/>
        <v>Ma</v>
      </c>
      <c r="AH19" s="40" t="str">
        <f t="shared" si="4"/>
        <v>Di</v>
      </c>
      <c r="AI19" s="40" t="str">
        <f t="shared" si="4"/>
        <v>Wo</v>
      </c>
      <c r="AJ19" s="40" t="str">
        <f t="shared" si="4"/>
        <v>Do</v>
      </c>
      <c r="AK19" s="55"/>
    </row>
    <row r="20" spans="2:37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5" ref="I20:AJ20">IF(OR(WEEKDAY(I17)=1,WEEKDAY(I17)=7),1,0)</f>
        <v>0</v>
      </c>
      <c r="J20" s="15">
        <f t="shared" si="5"/>
        <v>1</v>
      </c>
      <c r="K20" s="15">
        <f t="shared" si="5"/>
        <v>1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1</v>
      </c>
      <c r="R20" s="15">
        <f t="shared" si="5"/>
        <v>1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1</v>
      </c>
      <c r="Y20" s="15">
        <f t="shared" si="5"/>
        <v>1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1</v>
      </c>
      <c r="AF20" s="15">
        <f t="shared" si="5"/>
        <v>1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55"/>
    </row>
    <row r="21" spans="2:37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7"/>
    </row>
    <row r="22" spans="2:37" s="47" customFormat="1" ht="30.75" customHeight="1">
      <c r="B22" s="37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>
        <f aca="true" t="shared" si="6" ref="AK22:AK27">SUM(G22:AJ22)</f>
        <v>0</v>
      </c>
    </row>
    <row r="23" spans="2:37" s="47" customFormat="1" ht="30.75" customHeight="1">
      <c r="B23" s="37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>
        <f t="shared" si="6"/>
        <v>0</v>
      </c>
    </row>
    <row r="24" spans="2:37" s="47" customFormat="1" ht="30.75" customHeight="1">
      <c r="B24" s="37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>
        <f t="shared" si="6"/>
        <v>0</v>
      </c>
    </row>
    <row r="25" spans="2:37" s="47" customFormat="1" ht="30.75" customHeight="1">
      <c r="B25" s="37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2">
        <f t="shared" si="6"/>
        <v>0</v>
      </c>
    </row>
    <row r="26" spans="2:37" s="47" customFormat="1" ht="30.75" customHeight="1">
      <c r="B26" s="37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>
        <f t="shared" si="6"/>
        <v>0</v>
      </c>
    </row>
    <row r="27" spans="2:37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J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5">
        <f t="shared" si="6"/>
        <v>0</v>
      </c>
    </row>
    <row r="28" spans="2:37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2"/>
    </row>
    <row r="29" spans="2:37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92">
        <f>SUM(G29:AJ29)</f>
        <v>0</v>
      </c>
    </row>
    <row r="30" spans="2:37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92"/>
    </row>
    <row r="31" spans="2:37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92">
        <f>SUM(G31:AJ31)</f>
        <v>0</v>
      </c>
    </row>
    <row r="32" spans="2:37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92"/>
    </row>
    <row r="33" spans="2:37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92">
        <f>SUM(G33:AJ33)</f>
        <v>0</v>
      </c>
    </row>
    <row r="34" spans="2:37" s="47" customFormat="1" ht="15.5">
      <c r="B34" s="129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2"/>
    </row>
    <row r="35" spans="2:37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J35">SUM(G27:G33)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6">
        <f>SUM(G35:AJ35)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8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8"/>
    </row>
    <row r="47" spans="2:37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8" s="47" customFormat="1" ht="21.65" customHeight="1">
      <c r="B49" s="229" t="str">
        <f>VLOOKUP(24,TA,TI,FALSE)</f>
        <v>Plaats,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61"/>
    </row>
    <row r="51" spans="2:37" ht="15">
      <c r="B51" s="218" t="str">
        <f>+Mei!B51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</row>
  </sheetData>
  <sheetProtection algorithmName="SHA-512" hashValue="lYQ5au2JzfsJ33RA5gE6NEncnAzAqcvTnSdRDM0EWYzJiHlvTFa38kfPLO94TkgrN1GiT8Yir/iwEEnRs6NEqQ==" saltValue="OzfPheA2ZazTxf+9LCBvQA==" spinCount="100000" sheet="1" objects="1" scenarios="1" selectLockedCells="1"/>
  <mergeCells count="28">
    <mergeCell ref="B51:AK51"/>
    <mergeCell ref="G16:AA16"/>
    <mergeCell ref="G10:AA10"/>
    <mergeCell ref="AD12:AJ13"/>
    <mergeCell ref="G1:AK1"/>
    <mergeCell ref="G2:AK2"/>
    <mergeCell ref="B38:AK39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B16:C16"/>
    <mergeCell ref="B14:C14"/>
    <mergeCell ref="G14:AA14"/>
    <mergeCell ref="B15:C15"/>
    <mergeCell ref="G15:AA15"/>
    <mergeCell ref="B12:C12"/>
    <mergeCell ref="G12:AA12"/>
    <mergeCell ref="B13:C13"/>
    <mergeCell ref="G13:AA13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6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4E4A0-F0CF-44FB-8D7E-7BA3E802A154}">
  <sheetPr>
    <tabColor theme="4" tint="0.7999799847602844"/>
    <pageSetUpPr fitToPage="1"/>
  </sheetPr>
  <dimension ref="A1:AL51"/>
  <sheetViews>
    <sheetView zoomScale="80" zoomScaleNormal="80" workbookViewId="0" topLeftCell="A1">
      <selection activeCell="G22" sqref="G22"/>
    </sheetView>
  </sheetViews>
  <sheetFormatPr defaultColWidth="9.140625" defaultRowHeight="15"/>
  <cols>
    <col min="1" max="1" width="4.42187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9.851562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6.25">
      <c r="B4" s="26" t="str">
        <f>VLOOKUP(1,TA,TI,FALSE)</f>
        <v>Jaar</v>
      </c>
      <c r="G4" s="236">
        <f>+Overzicht!G5</f>
        <v>2022</v>
      </c>
      <c r="H4" s="236"/>
      <c r="J4" s="26" t="str">
        <f>VLOOKUP(5,TA,TI,FALSE)</f>
        <v>Maand</v>
      </c>
      <c r="L4" s="239" t="str">
        <f>VLOOKUP(15,TA,+Sheet2!L1+2,FALSE)</f>
        <v>Juli</v>
      </c>
      <c r="M4" s="239"/>
      <c r="N4" s="239"/>
      <c r="X4" s="199" t="s">
        <v>67</v>
      </c>
      <c r="Y4" s="199"/>
      <c r="Z4" s="220">
        <f>+Overzicht!M24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1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27" ht="14.25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6" ht="21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6" ht="21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27" ht="21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1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1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7" s="15" customFormat="1" ht="15">
      <c r="G17" s="16">
        <f>+Jun!AJ17+1</f>
        <v>44743</v>
      </c>
      <c r="H17" s="16">
        <f>+G17+1</f>
        <v>44744</v>
      </c>
      <c r="I17" s="16">
        <f aca="true" t="shared" si="2" ref="I17:X18">+H17+1</f>
        <v>44745</v>
      </c>
      <c r="J17" s="16">
        <f t="shared" si="2"/>
        <v>44746</v>
      </c>
      <c r="K17" s="16">
        <f t="shared" si="2"/>
        <v>44747</v>
      </c>
      <c r="L17" s="16">
        <f t="shared" si="2"/>
        <v>44748</v>
      </c>
      <c r="M17" s="16">
        <f t="shared" si="2"/>
        <v>44749</v>
      </c>
      <c r="N17" s="16">
        <f t="shared" si="2"/>
        <v>44750</v>
      </c>
      <c r="O17" s="16">
        <f t="shared" si="2"/>
        <v>44751</v>
      </c>
      <c r="P17" s="16">
        <f t="shared" si="2"/>
        <v>44752</v>
      </c>
      <c r="Q17" s="16">
        <f t="shared" si="2"/>
        <v>44753</v>
      </c>
      <c r="R17" s="16">
        <f t="shared" si="2"/>
        <v>44754</v>
      </c>
      <c r="S17" s="16">
        <f t="shared" si="2"/>
        <v>44755</v>
      </c>
      <c r="T17" s="16">
        <f t="shared" si="2"/>
        <v>44756</v>
      </c>
      <c r="U17" s="16">
        <f t="shared" si="2"/>
        <v>44757</v>
      </c>
      <c r="V17" s="16">
        <f t="shared" si="2"/>
        <v>44758</v>
      </c>
      <c r="W17" s="16">
        <f t="shared" si="2"/>
        <v>44759</v>
      </c>
      <c r="X17" s="16">
        <f t="shared" si="2"/>
        <v>44760</v>
      </c>
      <c r="Y17" s="16">
        <f aca="true" t="shared" si="3" ref="Y17:AK18">+X17+1</f>
        <v>44761</v>
      </c>
      <c r="Z17" s="16">
        <f t="shared" si="3"/>
        <v>44762</v>
      </c>
      <c r="AA17" s="16">
        <f t="shared" si="3"/>
        <v>44763</v>
      </c>
      <c r="AB17" s="16">
        <f t="shared" si="3"/>
        <v>44764</v>
      </c>
      <c r="AC17" s="16">
        <f t="shared" si="3"/>
        <v>44765</v>
      </c>
      <c r="AD17" s="16">
        <f t="shared" si="3"/>
        <v>44766</v>
      </c>
      <c r="AE17" s="16">
        <f t="shared" si="3"/>
        <v>44767</v>
      </c>
      <c r="AF17" s="16">
        <f t="shared" si="3"/>
        <v>44768</v>
      </c>
      <c r="AG17" s="16">
        <f t="shared" si="3"/>
        <v>44769</v>
      </c>
      <c r="AH17" s="16">
        <f t="shared" si="3"/>
        <v>44770</v>
      </c>
      <c r="AI17" s="16">
        <f t="shared" si="3"/>
        <v>44771</v>
      </c>
      <c r="AJ17" s="16">
        <f t="shared" si="3"/>
        <v>44772</v>
      </c>
      <c r="AK17" s="16">
        <f t="shared" si="3"/>
        <v>44773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Vr</v>
      </c>
      <c r="H19" s="40" t="str">
        <f t="shared" si="4"/>
        <v>Za</v>
      </c>
      <c r="I19" s="40" t="str">
        <f t="shared" si="4"/>
        <v>Zo</v>
      </c>
      <c r="J19" s="40" t="str">
        <f t="shared" si="4"/>
        <v>Ma</v>
      </c>
      <c r="K19" s="40" t="str">
        <f t="shared" si="4"/>
        <v>Di</v>
      </c>
      <c r="L19" s="40" t="str">
        <f t="shared" si="4"/>
        <v>Wo</v>
      </c>
      <c r="M19" s="40" t="str">
        <f t="shared" si="4"/>
        <v>Do</v>
      </c>
      <c r="N19" s="40" t="str">
        <f t="shared" si="4"/>
        <v>Vr</v>
      </c>
      <c r="O19" s="40" t="str">
        <f t="shared" si="4"/>
        <v>Za</v>
      </c>
      <c r="P19" s="40" t="str">
        <f t="shared" si="4"/>
        <v>Zo</v>
      </c>
      <c r="Q19" s="40" t="str">
        <f t="shared" si="4"/>
        <v>Ma</v>
      </c>
      <c r="R19" s="40" t="str">
        <f t="shared" si="4"/>
        <v>Di</v>
      </c>
      <c r="S19" s="40" t="str">
        <f t="shared" si="4"/>
        <v>Wo</v>
      </c>
      <c r="T19" s="40" t="str">
        <f t="shared" si="4"/>
        <v>Do</v>
      </c>
      <c r="U19" s="40" t="str">
        <f t="shared" si="4"/>
        <v>Vr</v>
      </c>
      <c r="V19" s="40" t="str">
        <f t="shared" si="4"/>
        <v>Za</v>
      </c>
      <c r="W19" s="40" t="str">
        <f t="shared" si="4"/>
        <v>Zo</v>
      </c>
      <c r="X19" s="40" t="str">
        <f t="shared" si="4"/>
        <v>Ma</v>
      </c>
      <c r="Y19" s="40" t="str">
        <f t="shared" si="4"/>
        <v>Di</v>
      </c>
      <c r="Z19" s="40" t="str">
        <f t="shared" si="4"/>
        <v>Wo</v>
      </c>
      <c r="AA19" s="40" t="str">
        <f t="shared" si="4"/>
        <v>Do</v>
      </c>
      <c r="AB19" s="40" t="str">
        <f t="shared" si="4"/>
        <v>Vr</v>
      </c>
      <c r="AC19" s="40" t="str">
        <f t="shared" si="4"/>
        <v>Za</v>
      </c>
      <c r="AD19" s="40" t="str">
        <f t="shared" si="4"/>
        <v>Zo</v>
      </c>
      <c r="AE19" s="40" t="str">
        <f t="shared" si="4"/>
        <v>Ma</v>
      </c>
      <c r="AF19" s="40" t="str">
        <f t="shared" si="4"/>
        <v>Di</v>
      </c>
      <c r="AG19" s="40" t="str">
        <f t="shared" si="4"/>
        <v>Wo</v>
      </c>
      <c r="AH19" s="40" t="str">
        <f t="shared" si="4"/>
        <v>Do</v>
      </c>
      <c r="AI19" s="40" t="str">
        <f t="shared" si="4"/>
        <v>Vr</v>
      </c>
      <c r="AJ19" s="40" t="str">
        <f t="shared" si="4"/>
        <v>Za</v>
      </c>
      <c r="AK19" s="40" t="str">
        <f t="shared" si="4"/>
        <v>Zo</v>
      </c>
      <c r="AL19" s="55"/>
    </row>
    <row r="20" spans="2:38" ht="15">
      <c r="B20" s="20"/>
      <c r="G20" s="43">
        <f>IF(OR(WEEKDAY(G17)=1,WEEKDAY(G17)=7),1,0)</f>
        <v>0</v>
      </c>
      <c r="H20" s="15">
        <f>IF(OR(WEEKDAY(H17)=1,WEEKDAY(H17)=7),1,0)</f>
        <v>1</v>
      </c>
      <c r="I20" s="15">
        <f aca="true" t="shared" si="5" ref="I20:AK20">IF(OR(WEEKDAY(I17)=1,WEEKDAY(I17)=7),1,0)</f>
        <v>1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1</v>
      </c>
      <c r="P20" s="15">
        <f t="shared" si="5"/>
        <v>1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1</v>
      </c>
      <c r="W20" s="15">
        <f t="shared" si="5"/>
        <v>1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1</v>
      </c>
      <c r="AD20" s="15">
        <f t="shared" si="5"/>
        <v>1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1</v>
      </c>
      <c r="AK20" s="15">
        <f t="shared" si="5"/>
        <v>1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L21" s="55"/>
    </row>
    <row r="22" spans="1:38" s="47" customFormat="1" ht="30.75" customHeight="1">
      <c r="A22" s="44"/>
      <c r="B22" s="37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>
        <f aca="true" t="shared" si="6" ref="AL22:AL27">SUM(G22:AK22)</f>
        <v>0</v>
      </c>
    </row>
    <row r="23" spans="1:38" s="47" customFormat="1" ht="30.75" customHeight="1">
      <c r="A23" s="44"/>
      <c r="B23" s="37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>
        <f t="shared" si="6"/>
        <v>0</v>
      </c>
    </row>
    <row r="24" spans="1:38" s="47" customFormat="1" ht="30.75" customHeight="1">
      <c r="A24" s="44"/>
      <c r="B24" s="37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>
        <f t="shared" si="6"/>
        <v>0</v>
      </c>
    </row>
    <row r="25" spans="1:38" s="47" customFormat="1" ht="30.75" customHeight="1">
      <c r="A25" s="44"/>
      <c r="B25" s="37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>
        <f t="shared" si="6"/>
        <v>0</v>
      </c>
    </row>
    <row r="26" spans="1:38" s="47" customFormat="1" ht="30.75" customHeight="1">
      <c r="A26" s="44"/>
      <c r="B26" s="37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>
        <f t="shared" si="6"/>
        <v>0</v>
      </c>
    </row>
    <row r="27" spans="2:38" s="128" customFormat="1" ht="18">
      <c r="B27" s="124"/>
      <c r="C27" s="63" t="str">
        <f>VLOOKUP(29,TA,TI,FALSE)</f>
        <v>Totaal Interreg VI-A projecten:</v>
      </c>
      <c r="D27" s="61"/>
      <c r="E27" s="61"/>
      <c r="F27" s="61"/>
      <c r="G27" s="93">
        <f aca="true" t="shared" si="7" ref="G27:AK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4">
        <f t="shared" si="7"/>
        <v>0</v>
      </c>
      <c r="AL27" s="95">
        <f t="shared" si="6"/>
        <v>0</v>
      </c>
    </row>
    <row r="28" spans="2:38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2"/>
    </row>
    <row r="29" spans="2:38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00">
        <v>0</v>
      </c>
      <c r="AL29" s="92">
        <f>SUM(G29:AK29)</f>
        <v>0</v>
      </c>
    </row>
    <row r="30" spans="2:38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2"/>
    </row>
    <row r="31" spans="2:38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92">
        <f>SUM(G31:AK31)</f>
        <v>0</v>
      </c>
    </row>
    <row r="32" spans="2:38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92"/>
    </row>
    <row r="33" spans="2:38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92">
        <f>SUM(G33:AK33)</f>
        <v>0</v>
      </c>
    </row>
    <row r="34" spans="2:38" s="47" customFormat="1" ht="15.5">
      <c r="B34" s="129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2"/>
    </row>
    <row r="35" spans="2:38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K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5">
        <f t="shared" si="8"/>
        <v>0</v>
      </c>
      <c r="AL35" s="106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2.9" customHeight="1">
      <c r="B49" s="229" t="str">
        <f>VLOOKUP(24,TA,TI,FALSE)</f>
        <v>Plaats, datum</v>
      </c>
      <c r="C49" s="229"/>
      <c r="D49" s="229"/>
      <c r="E49" s="229"/>
      <c r="F49" s="60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AVmSycqYlnAbte+07ymwgmR49nwgw0pl1nwt7qvmQ6roNpwclxxMq86uckmlzFDHM8+GA1a4ZQM9VYHoQtTszw==" saltValue="Rk/PynsXt0D22Uhr3EAyQw==" spinCount="100000" sheet="1" objects="1" scenarios="1"/>
  <mergeCells count="28"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4:C14"/>
    <mergeCell ref="B12:C12"/>
    <mergeCell ref="G12:AA12"/>
    <mergeCell ref="B13:C13"/>
    <mergeCell ref="G1:AL1"/>
    <mergeCell ref="G8:AA8"/>
    <mergeCell ref="G2:AL2"/>
    <mergeCell ref="B10:E10"/>
    <mergeCell ref="G10:AA10"/>
    <mergeCell ref="V3:W3"/>
    <mergeCell ref="G4:H4"/>
    <mergeCell ref="L4:N4"/>
    <mergeCell ref="G6:AA6"/>
    <mergeCell ref="X4:Y4"/>
    <mergeCell ref="Z4:AA4"/>
    <mergeCell ref="G13:AA13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5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FB8B-E1AC-47ED-BDBD-C5DFC21947A8}">
  <sheetPr>
    <tabColor theme="4" tint="0.7999799847602844"/>
    <pageSetUpPr fitToPage="1"/>
  </sheetPr>
  <dimension ref="B1:AL51"/>
  <sheetViews>
    <sheetView zoomScale="80" zoomScaleNormal="80" workbookViewId="0" topLeftCell="A17">
      <selection activeCell="G22" sqref="G22"/>
    </sheetView>
  </sheetViews>
  <sheetFormatPr defaultColWidth="9.140625" defaultRowHeight="15"/>
  <cols>
    <col min="1" max="1" width="3.8515625" style="8" bestFit="1" customWidth="1"/>
    <col min="2" max="2" width="3.00390625" style="8" customWidth="1"/>
    <col min="3" max="3" width="8.00390625" style="8" customWidth="1"/>
    <col min="4" max="4" width="3.140625" style="8" customWidth="1"/>
    <col min="5" max="5" width="41.7109375" style="8" customWidth="1"/>
    <col min="6" max="6" width="2.140625" style="8" customWidth="1"/>
    <col min="7" max="37" width="7.57421875" style="8" customWidth="1"/>
    <col min="38" max="38" width="9.57421875" style="8" customWidth="1"/>
    <col min="39" max="16384" width="9.140625" style="8" customWidth="1"/>
  </cols>
  <sheetData>
    <row r="1" spans="7:38" ht="30" customHeight="1">
      <c r="G1" s="215" t="str">
        <f>VLOOKUP(22,TA,TI,FALSE)</f>
        <v>Maandoverzicht gewerkte uren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7:38" ht="14.25">
      <c r="G2" s="216" t="str">
        <f>VLOOKUP(23,TA,TI,FALSE)</f>
        <v>Voor een project binnen het Interreg VI-A programma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23" ht="14.25">
      <c r="V3" s="204"/>
      <c r="W3" s="204"/>
    </row>
    <row r="4" spans="2:27" ht="26.25">
      <c r="B4" s="26" t="str">
        <f>VLOOKUP(1,TA,TI,FALSE)</f>
        <v>Jaar</v>
      </c>
      <c r="G4" s="217">
        <f>+Overzicht!G5</f>
        <v>2022</v>
      </c>
      <c r="H4" s="217"/>
      <c r="J4" s="63" t="str">
        <f>VLOOKUP(5,TA,TI,FALSE)</f>
        <v>Maand</v>
      </c>
      <c r="L4" s="239" t="str">
        <f>VLOOKUP(16,TA,+Sheet2!L1+2,FALSE)</f>
        <v>Augustus</v>
      </c>
      <c r="M4" s="239"/>
      <c r="N4" s="239"/>
      <c r="X4" s="199" t="s">
        <v>67</v>
      </c>
      <c r="Y4" s="199"/>
      <c r="Z4" s="220">
        <f>+Overzicht!N24</f>
        <v>1</v>
      </c>
      <c r="AA4" s="220"/>
    </row>
    <row r="5" ht="18">
      <c r="B5" s="26"/>
    </row>
    <row r="6" spans="2:27" ht="20.25">
      <c r="B6" s="27" t="str">
        <f>VLOOKUP(2,TA,TI,FALSE)</f>
        <v>Voor- en achternaam projectmedewerker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6" ht="18">
      <c r="B7" s="29"/>
      <c r="D7" s="30"/>
      <c r="E7" s="30"/>
      <c r="F7" s="30"/>
    </row>
    <row r="8" spans="2:27" ht="20">
      <c r="B8" s="26" t="str">
        <f>VLOOKUP(3,TA,TI,FALSE)</f>
        <v>Projectpartner waarvoor gewerkt is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ht="18">
      <c r="C9" s="26"/>
    </row>
    <row r="10" spans="2:31" ht="18" customHeight="1">
      <c r="B10" s="221" t="str">
        <f>VLOOKUP(47,TA,TI,FALSE)</f>
        <v>Projectnummer en -naam (Interreg DE-NL)</v>
      </c>
      <c r="C10" s="221"/>
      <c r="D10" s="221"/>
      <c r="E10" s="221"/>
      <c r="G10" s="191" t="str">
        <f>VLOOKUP(48,TA,TI,FALSE)</f>
        <v>Goedgekeurde functiegroep (FG) &amp; projectfunctie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15"/>
      <c r="AD10" s="15" t="s">
        <v>35</v>
      </c>
      <c r="AE10" s="46">
        <f>+Overzicht!S12</f>
        <v>0</v>
      </c>
    </row>
    <row r="11" spans="2:31" ht="18" customHeight="1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  <c r="AD11" s="15"/>
      <c r="AE11" s="46"/>
    </row>
    <row r="12" spans="2:36" ht="24" customHeight="1">
      <c r="B12" s="213" t="str">
        <f>IF(+C22="","",+C22)</f>
        <v/>
      </c>
      <c r="C12" s="213"/>
      <c r="D12" s="64"/>
      <c r="E12" s="64" t="str">
        <f>IF(+E22="","",+E22)</f>
        <v/>
      </c>
      <c r="G12" s="214" t="str">
        <f>_xlfn.IFERROR(CONCATENATE(IF(VLOOKUP(+B12,PRF,17,FALSE)="","",VLOOKUP(+B12,PRF,17,FALSE))," - ",IF(VLOOKUP(+B12,PRF,5,FALSE)="","",VLOOKUP(+B12,PRF,5,FALSE))),"")</f>
        <v/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15"/>
      <c r="AD12" s="212"/>
      <c r="AE12" s="212"/>
      <c r="AF12" s="212"/>
      <c r="AG12" s="212"/>
      <c r="AH12" s="212"/>
      <c r="AI12" s="212"/>
      <c r="AJ12" s="212"/>
    </row>
    <row r="13" spans="2:36" ht="24" customHeight="1">
      <c r="B13" s="213" t="str">
        <f aca="true" t="shared" si="0" ref="B13:B16">IF(+C23="","",+C23)</f>
        <v/>
      </c>
      <c r="C13" s="213"/>
      <c r="D13" s="64"/>
      <c r="E13" s="64" t="str">
        <f aca="true" t="shared" si="1" ref="E13:E16">IF(+E23="","",+E23)</f>
        <v/>
      </c>
      <c r="G13" s="214" t="str">
        <f>_xlfn.IFERROR(CONCATENATE(IF(VLOOKUP(+B13,PRF,17,FALSE)="","",VLOOKUP(+B13,PRF,17,FALSE)),"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15"/>
      <c r="AD13" s="212"/>
      <c r="AE13" s="212"/>
      <c r="AF13" s="212"/>
      <c r="AG13" s="212"/>
      <c r="AH13" s="212"/>
      <c r="AI13" s="212"/>
      <c r="AJ13" s="212"/>
    </row>
    <row r="14" spans="2:27" ht="24" customHeight="1">
      <c r="B14" s="213" t="str">
        <f t="shared" si="0"/>
        <v/>
      </c>
      <c r="C14" s="213"/>
      <c r="D14" s="64"/>
      <c r="E14" s="64" t="str">
        <f t="shared" si="1"/>
        <v/>
      </c>
      <c r="G14" s="214" t="str">
        <f>_xlfn.IFERROR(CONCATENATE(IF(VLOOKUP(+B14,PRF,17,FALSE)="","",VLOOKUP(+B14,PRF,17,FALSE)),"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27" ht="24" customHeight="1">
      <c r="B15" s="213" t="str">
        <f t="shared" si="0"/>
        <v/>
      </c>
      <c r="C15" s="213"/>
      <c r="D15" s="64"/>
      <c r="E15" s="64" t="str">
        <f t="shared" si="1"/>
        <v/>
      </c>
      <c r="G15" s="214" t="str">
        <f>_xlfn.IFERROR(CONCATENATE(IF(VLOOKUP(+B15,PRF,17,FALSE)="","",VLOOKUP(+B15,PRF,17,FALSE)),"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27" ht="24" customHeight="1">
      <c r="B16" s="213" t="str">
        <f t="shared" si="0"/>
        <v/>
      </c>
      <c r="C16" s="213"/>
      <c r="D16" s="64"/>
      <c r="E16" s="64" t="str">
        <f t="shared" si="1"/>
        <v/>
      </c>
      <c r="G16" s="214" t="str">
        <f>_xlfn.IFERROR(CONCATENATE(IF(VLOOKUP(+B16,PRF,17,FALSE)="","",VLOOKUP(+B16,PRF,17,FALSE)),"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7:37" s="15" customFormat="1" ht="15">
      <c r="G17" s="16">
        <f>+Jul!AK17+1</f>
        <v>44774</v>
      </c>
      <c r="H17" s="16">
        <f>+G17+1</f>
        <v>44775</v>
      </c>
      <c r="I17" s="16">
        <f aca="true" t="shared" si="2" ref="I17:X18">+H17+1</f>
        <v>44776</v>
      </c>
      <c r="J17" s="16">
        <f t="shared" si="2"/>
        <v>44777</v>
      </c>
      <c r="K17" s="16">
        <f t="shared" si="2"/>
        <v>44778</v>
      </c>
      <c r="L17" s="16">
        <f t="shared" si="2"/>
        <v>44779</v>
      </c>
      <c r="M17" s="16">
        <f t="shared" si="2"/>
        <v>44780</v>
      </c>
      <c r="N17" s="16">
        <f t="shared" si="2"/>
        <v>44781</v>
      </c>
      <c r="O17" s="16">
        <f t="shared" si="2"/>
        <v>44782</v>
      </c>
      <c r="P17" s="16">
        <f t="shared" si="2"/>
        <v>44783</v>
      </c>
      <c r="Q17" s="16">
        <f t="shared" si="2"/>
        <v>44784</v>
      </c>
      <c r="R17" s="16">
        <f t="shared" si="2"/>
        <v>44785</v>
      </c>
      <c r="S17" s="16">
        <f t="shared" si="2"/>
        <v>44786</v>
      </c>
      <c r="T17" s="16">
        <f t="shared" si="2"/>
        <v>44787</v>
      </c>
      <c r="U17" s="16">
        <f t="shared" si="2"/>
        <v>44788</v>
      </c>
      <c r="V17" s="16">
        <f t="shared" si="2"/>
        <v>44789</v>
      </c>
      <c r="W17" s="16">
        <f t="shared" si="2"/>
        <v>44790</v>
      </c>
      <c r="X17" s="16">
        <f t="shared" si="2"/>
        <v>44791</v>
      </c>
      <c r="Y17" s="16">
        <f aca="true" t="shared" si="3" ref="Y17:AK18">+X17+1</f>
        <v>44792</v>
      </c>
      <c r="Z17" s="16">
        <f t="shared" si="3"/>
        <v>44793</v>
      </c>
      <c r="AA17" s="16">
        <f t="shared" si="3"/>
        <v>44794</v>
      </c>
      <c r="AB17" s="16">
        <f t="shared" si="3"/>
        <v>44795</v>
      </c>
      <c r="AC17" s="16">
        <f t="shared" si="3"/>
        <v>44796</v>
      </c>
      <c r="AD17" s="16">
        <f t="shared" si="3"/>
        <v>44797</v>
      </c>
      <c r="AE17" s="16">
        <f t="shared" si="3"/>
        <v>44798</v>
      </c>
      <c r="AF17" s="16">
        <f t="shared" si="3"/>
        <v>44799</v>
      </c>
      <c r="AG17" s="16">
        <f t="shared" si="3"/>
        <v>44800</v>
      </c>
      <c r="AH17" s="16">
        <f t="shared" si="3"/>
        <v>44801</v>
      </c>
      <c r="AI17" s="16">
        <f t="shared" si="3"/>
        <v>44802</v>
      </c>
      <c r="AJ17" s="16">
        <f t="shared" si="3"/>
        <v>44803</v>
      </c>
      <c r="AK17" s="16">
        <f t="shared" si="3"/>
        <v>44804</v>
      </c>
    </row>
    <row r="18" spans="2:38" ht="15.5">
      <c r="B18" s="17"/>
      <c r="C18" s="18"/>
      <c r="D18" s="19"/>
      <c r="E18" s="32" t="str">
        <f>CONCATENATE(VLOOKUP(37,TA,TI,FALSE),": ")</f>
        <v xml:space="preserve">Dag: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Totaal</v>
      </c>
    </row>
    <row r="19" spans="2:38" ht="15.5">
      <c r="B19" s="20"/>
      <c r="C19" s="33" t="str">
        <f>VLOOKUP(6,TA,TI,FALSE)</f>
        <v>Werkzaamheden:</v>
      </c>
      <c r="D19" s="34"/>
      <c r="E19" s="34"/>
      <c r="F19" s="34"/>
      <c r="G19" s="35" t="str">
        <f aca="true" t="shared" si="4" ref="G19:AK19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Ma</v>
      </c>
      <c r="H19" s="40" t="str">
        <f t="shared" si="4"/>
        <v>Di</v>
      </c>
      <c r="I19" s="40" t="str">
        <f t="shared" si="4"/>
        <v>Wo</v>
      </c>
      <c r="J19" s="40" t="str">
        <f t="shared" si="4"/>
        <v>Do</v>
      </c>
      <c r="K19" s="40" t="str">
        <f t="shared" si="4"/>
        <v>Vr</v>
      </c>
      <c r="L19" s="40" t="str">
        <f t="shared" si="4"/>
        <v>Za</v>
      </c>
      <c r="M19" s="40" t="str">
        <f t="shared" si="4"/>
        <v>Zo</v>
      </c>
      <c r="N19" s="40" t="str">
        <f t="shared" si="4"/>
        <v>Ma</v>
      </c>
      <c r="O19" s="40" t="str">
        <f t="shared" si="4"/>
        <v>Di</v>
      </c>
      <c r="P19" s="40" t="str">
        <f t="shared" si="4"/>
        <v>Wo</v>
      </c>
      <c r="Q19" s="40" t="str">
        <f t="shared" si="4"/>
        <v>Do</v>
      </c>
      <c r="R19" s="40" t="str">
        <f t="shared" si="4"/>
        <v>Vr</v>
      </c>
      <c r="S19" s="40" t="str">
        <f t="shared" si="4"/>
        <v>Za</v>
      </c>
      <c r="T19" s="40" t="str">
        <f t="shared" si="4"/>
        <v>Zo</v>
      </c>
      <c r="U19" s="40" t="str">
        <f t="shared" si="4"/>
        <v>Ma</v>
      </c>
      <c r="V19" s="40" t="str">
        <f t="shared" si="4"/>
        <v>Di</v>
      </c>
      <c r="W19" s="40" t="str">
        <f t="shared" si="4"/>
        <v>Wo</v>
      </c>
      <c r="X19" s="40" t="str">
        <f t="shared" si="4"/>
        <v>Do</v>
      </c>
      <c r="Y19" s="40" t="str">
        <f t="shared" si="4"/>
        <v>Vr</v>
      </c>
      <c r="Z19" s="40" t="str">
        <f t="shared" si="4"/>
        <v>Za</v>
      </c>
      <c r="AA19" s="40" t="str">
        <f t="shared" si="4"/>
        <v>Zo</v>
      </c>
      <c r="AB19" s="40" t="str">
        <f t="shared" si="4"/>
        <v>Ma</v>
      </c>
      <c r="AC19" s="40" t="str">
        <f t="shared" si="4"/>
        <v>Di</v>
      </c>
      <c r="AD19" s="40" t="str">
        <f t="shared" si="4"/>
        <v>Wo</v>
      </c>
      <c r="AE19" s="40" t="str">
        <f t="shared" si="4"/>
        <v>Do</v>
      </c>
      <c r="AF19" s="40" t="str">
        <f t="shared" si="4"/>
        <v>Vr</v>
      </c>
      <c r="AG19" s="40" t="str">
        <f t="shared" si="4"/>
        <v>Za</v>
      </c>
      <c r="AH19" s="40" t="str">
        <f t="shared" si="4"/>
        <v>Zo</v>
      </c>
      <c r="AI19" s="40" t="str">
        <f t="shared" si="4"/>
        <v>Ma</v>
      </c>
      <c r="AJ19" s="40" t="str">
        <f t="shared" si="4"/>
        <v>Di</v>
      </c>
      <c r="AK19" s="40" t="str">
        <f t="shared" si="4"/>
        <v>Wo</v>
      </c>
      <c r="AL19" s="55"/>
    </row>
    <row r="20" spans="2:38" ht="1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aca="true" t="shared" si="5" ref="I20:AK20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1</v>
      </c>
      <c r="M20" s="15">
        <f t="shared" si="5"/>
        <v>1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1</v>
      </c>
      <c r="T20" s="15">
        <f t="shared" si="5"/>
        <v>1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1</v>
      </c>
      <c r="AA20" s="15">
        <f t="shared" si="5"/>
        <v>1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1</v>
      </c>
      <c r="AH20" s="15">
        <f t="shared" si="5"/>
        <v>1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55"/>
    </row>
    <row r="21" spans="2:38" ht="38.25" customHeight="1">
      <c r="B21" s="20"/>
      <c r="C21" s="208" t="str">
        <f>VLOOKUP(28,TA,TI,FALSE)</f>
        <v>Projectnummer en projectnaam Interreg VI-A Deutschland-Nederland projecten:</v>
      </c>
      <c r="D21" s="208"/>
      <c r="E21" s="208"/>
      <c r="G21" s="20"/>
      <c r="AL21" s="55"/>
    </row>
    <row r="22" spans="2:38" s="47" customFormat="1" ht="30.75" customHeight="1">
      <c r="B22" s="168">
        <v>1</v>
      </c>
      <c r="C22" s="87" t="str">
        <f>IF(+Overzicht!C27="","",+Overzicht!C27)</f>
        <v/>
      </c>
      <c r="E22" s="167" t="str">
        <f>IF(+Overzicht!E27="","",+Overzicht!E27)</f>
        <v/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>
        <f aca="true" t="shared" si="6" ref="AL22:AL29">SUM(G22:AK22)</f>
        <v>0</v>
      </c>
    </row>
    <row r="23" spans="2:38" s="47" customFormat="1" ht="30.75" customHeight="1">
      <c r="B23" s="168">
        <v>2</v>
      </c>
      <c r="C23" s="87" t="str">
        <f>IF(+Overzicht!C28="","",+Overzicht!C28)</f>
        <v/>
      </c>
      <c r="E23" s="167" t="str">
        <f>IF(+Overzicht!E28="","",+Overzicht!E28)</f>
        <v/>
      </c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>
        <f t="shared" si="6"/>
        <v>0</v>
      </c>
    </row>
    <row r="24" spans="2:38" s="47" customFormat="1" ht="30.75" customHeight="1">
      <c r="B24" s="168">
        <v>3</v>
      </c>
      <c r="C24" s="87" t="str">
        <f>IF(+Overzicht!C29="","",+Overzicht!C29)</f>
        <v/>
      </c>
      <c r="E24" s="167" t="str">
        <f>IF(+Overzicht!E29="","",+Overzicht!E29)</f>
        <v/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>
        <f t="shared" si="6"/>
        <v>0</v>
      </c>
    </row>
    <row r="25" spans="2:38" s="47" customFormat="1" ht="30.75" customHeight="1">
      <c r="B25" s="168">
        <v>4</v>
      </c>
      <c r="C25" s="87" t="str">
        <f>IF(+Overzicht!C30="","",+Overzicht!C30)</f>
        <v/>
      </c>
      <c r="E25" s="167" t="str">
        <f>IF(+Overzicht!E30="","",+Overzicht!E30)</f>
        <v/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>
        <f t="shared" si="6"/>
        <v>0</v>
      </c>
    </row>
    <row r="26" spans="2:38" s="47" customFormat="1" ht="30.75" customHeight="1">
      <c r="B26" s="168">
        <v>5</v>
      </c>
      <c r="C26" s="87" t="str">
        <f>IF(+Overzicht!C31="","",+Overzicht!C31)</f>
        <v/>
      </c>
      <c r="E26" s="167" t="str">
        <f>IF(+Overzicht!E31="","",+Overzicht!E31)</f>
        <v/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>
        <f t="shared" si="6"/>
        <v>0</v>
      </c>
    </row>
    <row r="27" spans="2:38" s="128" customFormat="1" ht="18">
      <c r="B27" s="124"/>
      <c r="C27" s="63" t="str">
        <f>VLOOKUP(29,TA,TI,FALSE)</f>
        <v>Totaal Interreg VI-A projecten:</v>
      </c>
      <c r="D27" s="63"/>
      <c r="E27" s="63"/>
      <c r="F27" s="63"/>
      <c r="G27" s="93">
        <f aca="true" t="shared" si="7" ref="G27:AK27">SUM(G22:G26)</f>
        <v>0</v>
      </c>
      <c r="H27" s="94">
        <f t="shared" si="7"/>
        <v>0</v>
      </c>
      <c r="I27" s="94">
        <f t="shared" si="7"/>
        <v>0</v>
      </c>
      <c r="J27" s="94">
        <f t="shared" si="7"/>
        <v>0</v>
      </c>
      <c r="K27" s="94">
        <f t="shared" si="7"/>
        <v>0</v>
      </c>
      <c r="L27" s="94">
        <f t="shared" si="7"/>
        <v>0</v>
      </c>
      <c r="M27" s="94">
        <f t="shared" si="7"/>
        <v>0</v>
      </c>
      <c r="N27" s="94">
        <f t="shared" si="7"/>
        <v>0</v>
      </c>
      <c r="O27" s="94">
        <f t="shared" si="7"/>
        <v>0</v>
      </c>
      <c r="P27" s="94">
        <f t="shared" si="7"/>
        <v>0</v>
      </c>
      <c r="Q27" s="94">
        <f t="shared" si="7"/>
        <v>0</v>
      </c>
      <c r="R27" s="94">
        <f t="shared" si="7"/>
        <v>0</v>
      </c>
      <c r="S27" s="94">
        <f t="shared" si="7"/>
        <v>0</v>
      </c>
      <c r="T27" s="94">
        <f t="shared" si="7"/>
        <v>0</v>
      </c>
      <c r="U27" s="94">
        <f t="shared" si="7"/>
        <v>0</v>
      </c>
      <c r="V27" s="94">
        <f t="shared" si="7"/>
        <v>0</v>
      </c>
      <c r="W27" s="94">
        <f t="shared" si="7"/>
        <v>0</v>
      </c>
      <c r="X27" s="94">
        <f t="shared" si="7"/>
        <v>0</v>
      </c>
      <c r="Y27" s="94">
        <f t="shared" si="7"/>
        <v>0</v>
      </c>
      <c r="Z27" s="94">
        <f t="shared" si="7"/>
        <v>0</v>
      </c>
      <c r="AA27" s="94">
        <f t="shared" si="7"/>
        <v>0</v>
      </c>
      <c r="AB27" s="94">
        <f t="shared" si="7"/>
        <v>0</v>
      </c>
      <c r="AC27" s="94">
        <f t="shared" si="7"/>
        <v>0</v>
      </c>
      <c r="AD27" s="94">
        <f t="shared" si="7"/>
        <v>0</v>
      </c>
      <c r="AE27" s="94">
        <f t="shared" si="7"/>
        <v>0</v>
      </c>
      <c r="AF27" s="94">
        <f t="shared" si="7"/>
        <v>0</v>
      </c>
      <c r="AG27" s="94">
        <f t="shared" si="7"/>
        <v>0</v>
      </c>
      <c r="AH27" s="94">
        <f t="shared" si="7"/>
        <v>0</v>
      </c>
      <c r="AI27" s="94">
        <f t="shared" si="7"/>
        <v>0</v>
      </c>
      <c r="AJ27" s="94">
        <f t="shared" si="7"/>
        <v>0</v>
      </c>
      <c r="AK27" s="94">
        <f t="shared" si="7"/>
        <v>0</v>
      </c>
      <c r="AL27" s="95">
        <f t="shared" si="6"/>
        <v>0</v>
      </c>
    </row>
    <row r="28" spans="2:38" s="47" customFormat="1" ht="15.5">
      <c r="B28" s="129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2"/>
    </row>
    <row r="29" spans="2:38" s="47" customFormat="1" ht="17.5">
      <c r="B29" s="129"/>
      <c r="C29" s="61" t="str">
        <f>VLOOKUP(42,TA,TI,FALSE)</f>
        <v>Overige Interreg-projecten</v>
      </c>
      <c r="G29" s="98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100">
        <v>0</v>
      </c>
      <c r="AK29" s="100">
        <v>0</v>
      </c>
      <c r="AL29" s="92">
        <f t="shared" si="6"/>
        <v>0</v>
      </c>
    </row>
    <row r="30" spans="2:38" s="47" customFormat="1" ht="15.5">
      <c r="B30" s="129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2"/>
    </row>
    <row r="31" spans="2:38" s="47" customFormat="1" ht="17.5">
      <c r="B31" s="129"/>
      <c r="C31" s="61" t="str">
        <f>VLOOKUP(30,TA,TI,FALSE)</f>
        <v>Overige gesubsidieerde projecten</v>
      </c>
      <c r="D31" s="61"/>
      <c r="E31" s="61"/>
      <c r="F31" s="61"/>
      <c r="G31" s="101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92">
        <f>SUM(G31:AK31)</f>
        <v>0</v>
      </c>
    </row>
    <row r="32" spans="2:38" s="47" customFormat="1" ht="15.5">
      <c r="B32" s="129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92"/>
    </row>
    <row r="33" spans="2:38" s="47" customFormat="1" ht="17.5">
      <c r="B33" s="129"/>
      <c r="C33" s="61" t="str">
        <f>VLOOKUP(31,TA,TI,FALSE)</f>
        <v>Overige werkzaamheden</v>
      </c>
      <c r="D33" s="61"/>
      <c r="E33" s="61"/>
      <c r="F33" s="61"/>
      <c r="G33" s="101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92">
        <f>SUM(G33:AK33)</f>
        <v>0</v>
      </c>
    </row>
    <row r="34" spans="2:38" s="47" customFormat="1" ht="15.5">
      <c r="B34" s="129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2"/>
    </row>
    <row r="35" spans="2:38" s="47" customFormat="1" ht="18">
      <c r="B35" s="136"/>
      <c r="C35" s="102" t="str">
        <f>VLOOKUP(8,TA,TI,FALSE)</f>
        <v>Totaal aantal uren</v>
      </c>
      <c r="D35" s="103"/>
      <c r="E35" s="103"/>
      <c r="F35" s="103"/>
      <c r="G35" s="104">
        <f aca="true" t="shared" si="8" ref="G35:AK35">SUM(G27:G34)</f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0</v>
      </c>
      <c r="L35" s="105">
        <f t="shared" si="8"/>
        <v>0</v>
      </c>
      <c r="M35" s="105">
        <f t="shared" si="8"/>
        <v>0</v>
      </c>
      <c r="N35" s="105">
        <f t="shared" si="8"/>
        <v>0</v>
      </c>
      <c r="O35" s="105">
        <f t="shared" si="8"/>
        <v>0</v>
      </c>
      <c r="P35" s="105">
        <f t="shared" si="8"/>
        <v>0</v>
      </c>
      <c r="Q35" s="105">
        <f t="shared" si="8"/>
        <v>0</v>
      </c>
      <c r="R35" s="105">
        <f t="shared" si="8"/>
        <v>0</v>
      </c>
      <c r="S35" s="105">
        <f t="shared" si="8"/>
        <v>0</v>
      </c>
      <c r="T35" s="105">
        <f t="shared" si="8"/>
        <v>0</v>
      </c>
      <c r="U35" s="105">
        <f t="shared" si="8"/>
        <v>0</v>
      </c>
      <c r="V35" s="105">
        <f t="shared" si="8"/>
        <v>0</v>
      </c>
      <c r="W35" s="105">
        <f t="shared" si="8"/>
        <v>0</v>
      </c>
      <c r="X35" s="105">
        <f t="shared" si="8"/>
        <v>0</v>
      </c>
      <c r="Y35" s="105">
        <f t="shared" si="8"/>
        <v>0</v>
      </c>
      <c r="Z35" s="105">
        <f t="shared" si="8"/>
        <v>0</v>
      </c>
      <c r="AA35" s="105">
        <f t="shared" si="8"/>
        <v>0</v>
      </c>
      <c r="AB35" s="105">
        <f t="shared" si="8"/>
        <v>0</v>
      </c>
      <c r="AC35" s="105">
        <f t="shared" si="8"/>
        <v>0</v>
      </c>
      <c r="AD35" s="105">
        <f t="shared" si="8"/>
        <v>0</v>
      </c>
      <c r="AE35" s="105">
        <f t="shared" si="8"/>
        <v>0</v>
      </c>
      <c r="AF35" s="105">
        <f t="shared" si="8"/>
        <v>0</v>
      </c>
      <c r="AG35" s="105">
        <f t="shared" si="8"/>
        <v>0</v>
      </c>
      <c r="AH35" s="105">
        <f t="shared" si="8"/>
        <v>0</v>
      </c>
      <c r="AI35" s="105">
        <f t="shared" si="8"/>
        <v>0</v>
      </c>
      <c r="AJ35" s="105">
        <f t="shared" si="8"/>
        <v>0</v>
      </c>
      <c r="AK35" s="105">
        <f t="shared" si="8"/>
        <v>0</v>
      </c>
      <c r="AL35" s="106">
        <f>SUM(G35:AK35)</f>
        <v>0</v>
      </c>
    </row>
    <row r="38" spans="2:38" ht="18" customHeight="1">
      <c r="B38" s="222" t="str">
        <f>VLOOKUP(27,TA,TI,FALSE)</f>
        <v>Wij verklaren de gegevens juist en volledig te hebben ingevuld. De verrichte projectarbeidsuren waren in het kader van een efficiënte en doelmatige projectuitvoering vereist.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ht="1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47" customFormat="1" ht="19.9" customHeight="1">
      <c r="B49" s="229" t="str">
        <f>VLOOKUP(24,TA,TI,FALSE)</f>
        <v>Plaats,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Handtekening medewerker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Handtekening leidinggevende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ht="15">
      <c r="B51" s="218" t="str">
        <f>+Jun!B51</f>
        <v>Elke verandering aan dit bestand maakt de urenstaten ongeldig en kan leiden tot afkeuring daarvan.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wbXJ/ns1XFwSVWCp9si7Rte+/oUqxWn5a05MV1FatuNcQYxQBqhPrSBhJcXifFXL2tn7g/9lz1fuIptYqj686Q==" saltValue="R2cDbXcoigmO7TW3HYHp5Q==" spinCount="100000" sheet="1" objects="1" scenarios="1" selectLockedCells="1"/>
  <mergeCells count="28">
    <mergeCell ref="B51:AL51"/>
    <mergeCell ref="AD12:AJ13"/>
    <mergeCell ref="B38:AL39"/>
    <mergeCell ref="G1:AL1"/>
    <mergeCell ref="G2:AL2"/>
    <mergeCell ref="B49:E49"/>
    <mergeCell ref="K49:V49"/>
    <mergeCell ref="AA49:AL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priority="31" dxfId="0">
      <formula>+$G$20=1</formula>
    </cfRule>
  </conditionalFormatting>
  <conditionalFormatting sqref="H18:H35">
    <cfRule type="expression" priority="30" dxfId="0">
      <formula>+$H$20=1</formula>
    </cfRule>
  </conditionalFormatting>
  <conditionalFormatting sqref="I18:I35">
    <cfRule type="expression" priority="29" dxfId="0">
      <formula>+$I$20=1</formula>
    </cfRule>
  </conditionalFormatting>
  <conditionalFormatting sqref="J18:J35">
    <cfRule type="expression" priority="28" dxfId="0">
      <formula>+$J$20=1</formula>
    </cfRule>
  </conditionalFormatting>
  <conditionalFormatting sqref="K18:K35">
    <cfRule type="expression" priority="27" dxfId="0">
      <formula>+$K$20=1</formula>
    </cfRule>
  </conditionalFormatting>
  <conditionalFormatting sqref="L18:L35">
    <cfRule type="expression" priority="26" dxfId="0">
      <formula>+$L$20=1</formula>
    </cfRule>
  </conditionalFormatting>
  <conditionalFormatting sqref="M18:M35">
    <cfRule type="expression" priority="25" dxfId="0">
      <formula>+$M$20=1</formula>
    </cfRule>
  </conditionalFormatting>
  <conditionalFormatting sqref="N18:N35">
    <cfRule type="expression" priority="24" dxfId="0">
      <formula>+$N$20=1</formula>
    </cfRule>
  </conditionalFormatting>
  <conditionalFormatting sqref="O18:O35">
    <cfRule type="expression" priority="23" dxfId="0">
      <formula>+$O$20=1</formula>
    </cfRule>
  </conditionalFormatting>
  <conditionalFormatting sqref="P18:P35">
    <cfRule type="expression" priority="22" dxfId="0">
      <formula>+$P$20=1</formula>
    </cfRule>
  </conditionalFormatting>
  <conditionalFormatting sqref="Q18:Q35">
    <cfRule type="expression" priority="21" dxfId="0">
      <formula>+$Q$20=1</formula>
    </cfRule>
  </conditionalFormatting>
  <conditionalFormatting sqref="R18:R35">
    <cfRule type="expression" priority="20" dxfId="0">
      <formula>+$R$20=1</formula>
    </cfRule>
  </conditionalFormatting>
  <conditionalFormatting sqref="S18:S35">
    <cfRule type="expression" priority="19" dxfId="0">
      <formula>+$S$20=1</formula>
    </cfRule>
  </conditionalFormatting>
  <conditionalFormatting sqref="T18:T35">
    <cfRule type="expression" priority="18" dxfId="0">
      <formula>+$T$20=1</formula>
    </cfRule>
  </conditionalFormatting>
  <conditionalFormatting sqref="U18:U35">
    <cfRule type="expression" priority="17" dxfId="0">
      <formula>+$U$20=1</formula>
    </cfRule>
  </conditionalFormatting>
  <conditionalFormatting sqref="V18:V35">
    <cfRule type="expression" priority="16" dxfId="0">
      <formula>+$V$20=1</formula>
    </cfRule>
  </conditionalFormatting>
  <conditionalFormatting sqref="W18:W35">
    <cfRule type="expression" priority="15" dxfId="0">
      <formula>+$W$20=1</formula>
    </cfRule>
  </conditionalFormatting>
  <conditionalFormatting sqref="X18:X35">
    <cfRule type="expression" priority="14" dxfId="0">
      <formula>+$X$20=1</formula>
    </cfRule>
  </conditionalFormatting>
  <conditionalFormatting sqref="Y18:Y35">
    <cfRule type="expression" priority="13" dxfId="0">
      <formula>+$Y$20=1</formula>
    </cfRule>
  </conditionalFormatting>
  <conditionalFormatting sqref="Z18:Z35">
    <cfRule type="expression" priority="12" dxfId="0">
      <formula>+$Z$20=1</formula>
    </cfRule>
  </conditionalFormatting>
  <conditionalFormatting sqref="AA18:AA35">
    <cfRule type="expression" priority="11" dxfId="0">
      <formula>+$AA$20=1</formula>
    </cfRule>
  </conditionalFormatting>
  <conditionalFormatting sqref="AB18:AB35">
    <cfRule type="expression" priority="10" dxfId="0">
      <formula>+$AB$20=1</formula>
    </cfRule>
  </conditionalFormatting>
  <conditionalFormatting sqref="AC18:AC35">
    <cfRule type="expression" priority="9" dxfId="0">
      <formula>+$AC$20=1</formula>
    </cfRule>
  </conditionalFormatting>
  <conditionalFormatting sqref="AD18:AD35">
    <cfRule type="expression" priority="8" dxfId="0">
      <formula>+$AD$20=1</formula>
    </cfRule>
  </conditionalFormatting>
  <conditionalFormatting sqref="AE18:AE35">
    <cfRule type="expression" priority="7" dxfId="0">
      <formula>$AE$20=1</formula>
    </cfRule>
  </conditionalFormatting>
  <conditionalFormatting sqref="AF18:AF35">
    <cfRule type="expression" priority="6" dxfId="0">
      <formula>+$AF$20=1</formula>
    </cfRule>
  </conditionalFormatting>
  <conditionalFormatting sqref="AG18:AG35">
    <cfRule type="expression" priority="5" dxfId="0">
      <formula>+$AG$20=1</formula>
    </cfRule>
  </conditionalFormatting>
  <conditionalFormatting sqref="AH18:AH35">
    <cfRule type="expression" priority="4" dxfId="0">
      <formula>+$AH$20=1</formula>
    </cfRule>
  </conditionalFormatting>
  <conditionalFormatting sqref="AI18:AI35">
    <cfRule type="expression" priority="3" dxfId="0">
      <formula>+$AI$20=1</formula>
    </cfRule>
  </conditionalFormatting>
  <conditionalFormatting sqref="AJ18:AJ35">
    <cfRule type="expression" priority="2" dxfId="0">
      <formula>+$AJ$20=1</formula>
    </cfRule>
  </conditionalFormatting>
  <conditionalFormatting sqref="AK18:AK35">
    <cfRule type="expression" priority="1" dxfId="0">
      <formula>+$AK$20=1</formula>
    </cfRule>
  </conditionalFormatting>
  <printOptions horizontalCentered="1" verticalCentered="1"/>
  <pageMargins left="0.2362204724409449" right="0.1968503937007874" top="0.7480314960629921" bottom="0.31496062992125984" header="0.31496062992125984" footer="0.31496062992125984"/>
  <pageSetup fitToHeight="1" fitToWidth="1" horizontalDpi="600" verticalDpi="600" orientation="landscape" paperSize="9" scale="47" r:id="rId3"/>
  <drawing r:id="rId1"/>
  <legacyDrawingHF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96D8EBEFD324BA4AF4A742605C5CF" ma:contentTypeVersion="17" ma:contentTypeDescription="Create a new document." ma:contentTypeScope="" ma:versionID="1f193b82850fdb716e08d989a0b51131">
  <xsd:schema xmlns:xsd="http://www.w3.org/2001/XMLSchema" xmlns:xs="http://www.w3.org/2001/XMLSchema" xmlns:p="http://schemas.microsoft.com/office/2006/metadata/properties" xmlns:ns2="761d684e-c87f-4873-b03a-dbc22a15168d" xmlns:ns3="1c0da9a1-d164-4f81-9989-e8511457e90d" targetNamespace="http://schemas.microsoft.com/office/2006/metadata/properties" ma:root="true" ma:fieldsID="4785e9b6ceabbe0d0759ea9902249c0d" ns2:_="" ns3:_="">
    <xsd:import namespace="761d684e-c87f-4873-b03a-dbc22a15168d"/>
    <xsd:import namespace="1c0da9a1-d164-4f81-9989-e8511457e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d684e-c87f-4873-b03a-dbc22a1516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c265cee-bf31-4d9e-8a30-24a310820e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da9a1-d164-4f81-9989-e8511457e90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0913645-88e5-489d-bf3b-c1e73161c79b}" ma:internalName="TaxCatchAll" ma:showField="CatchAllData" ma:web="1c0da9a1-d164-4f81-9989-e8511457e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1d684e-c87f-4873-b03a-dbc22a15168d">
      <Terms xmlns="http://schemas.microsoft.com/office/infopath/2007/PartnerControls"/>
    </lcf76f155ced4ddcb4097134ff3c332f>
    <TaxCatchAll xmlns="1c0da9a1-d164-4f81-9989-e8511457e90d" xsi:nil="true"/>
  </documentManagement>
</p:properties>
</file>

<file path=customXml/itemProps1.xml><?xml version="1.0" encoding="utf-8"?>
<ds:datastoreItem xmlns:ds="http://schemas.openxmlformats.org/officeDocument/2006/customXml" ds:itemID="{50E96D80-12A9-4D5A-8628-5E4C05A27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C08815-4607-4D29-AD3D-A82FD85FEF19}"/>
</file>

<file path=customXml/itemProps3.xml><?xml version="1.0" encoding="utf-8"?>
<ds:datastoreItem xmlns:ds="http://schemas.openxmlformats.org/officeDocument/2006/customXml" ds:itemID="{2FFA7FA6-91A4-468B-BED3-A9E7D219A831}">
  <ds:schemaRefs>
    <ds:schemaRef ds:uri="http://schemas.openxmlformats.org/package/2006/metadata/core-properties"/>
    <ds:schemaRef ds:uri="1c0da9a1-d164-4f81-9989-e8511457e90d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761d684e-c87f-4873-b03a-dbc22a15168d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Homma</dc:creator>
  <cp:keywords/>
  <dc:description/>
  <cp:lastModifiedBy>Lara Jansen</cp:lastModifiedBy>
  <cp:lastPrinted>2024-01-31T16:11:57Z</cp:lastPrinted>
  <dcterms:created xsi:type="dcterms:W3CDTF">2022-11-30T15:07:51Z</dcterms:created>
  <dcterms:modified xsi:type="dcterms:W3CDTF">2024-04-10T12:44:02Z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0x010100AAF96D8EBEFD324BA4AF4A742605C5CF</vt:lpwstr>
  </property>
  <property fmtid="{D5CDD505-2E9C-101B-9397-08002B2CF9AE}" pid="3" name="MediaServiceImageTags">
    <vt:lpwstr/>
  </property>
</Properties>
</file>